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etrovic\Desktop\ZM\4ZM\II. změna rozpočtu\"/>
    </mc:Choice>
  </mc:AlternateContent>
  <xr:revisionPtr revIDLastSave="0" documentId="13_ncr:1_{CAB03DDD-6278-4A31-BFA7-107AD0C69227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C26" i="53" l="1"/>
  <c r="C12" i="13"/>
  <c r="H54" i="24" l="1"/>
  <c r="H52" i="24"/>
  <c r="G54" i="24"/>
  <c r="G52" i="24"/>
  <c r="G49" i="24"/>
  <c r="G50" i="24"/>
  <c r="G51" i="24"/>
  <c r="E55" i="24"/>
  <c r="E54" i="24"/>
  <c r="E53" i="24"/>
  <c r="E52" i="24"/>
  <c r="C55" i="24"/>
  <c r="C54" i="24"/>
  <c r="C53" i="24"/>
  <c r="C52" i="24"/>
  <c r="K53" i="24"/>
  <c r="K52" i="24"/>
  <c r="I53" i="24"/>
  <c r="I52" i="24"/>
  <c r="E66" i="24"/>
  <c r="D66" i="24"/>
  <c r="C66" i="24"/>
  <c r="B66" i="24"/>
  <c r="A66" i="24"/>
  <c r="D36" i="24"/>
  <c r="E36" i="24"/>
  <c r="C36" i="24"/>
  <c r="B36" i="24"/>
  <c r="A36" i="24"/>
  <c r="F36" i="23"/>
  <c r="C31" i="24"/>
  <c r="B31" i="24"/>
  <c r="A31" i="24"/>
  <c r="A32" i="24"/>
  <c r="A33" i="24"/>
  <c r="A34" i="24"/>
  <c r="A37" i="24"/>
  <c r="A40" i="24"/>
  <c r="E30" i="24"/>
  <c r="E29" i="24"/>
  <c r="E28" i="24"/>
  <c r="E27" i="24"/>
  <c r="C30" i="24"/>
  <c r="C29" i="24"/>
  <c r="C28" i="24"/>
  <c r="C27" i="24"/>
  <c r="E26" i="24"/>
  <c r="C26" i="24"/>
  <c r="C20" i="24"/>
  <c r="B20" i="24"/>
  <c r="A20" i="24"/>
  <c r="E20" i="24"/>
  <c r="D20" i="24"/>
  <c r="G38" i="51"/>
  <c r="F16" i="20"/>
  <c r="F42" i="20"/>
  <c r="J52" i="24" l="1"/>
  <c r="F31" i="23" l="1"/>
  <c r="D31" i="24" s="1"/>
  <c r="F32" i="23"/>
  <c r="G24" i="23"/>
  <c r="F5" i="23"/>
  <c r="F33" i="20"/>
  <c r="H38" i="40"/>
  <c r="H37" i="40"/>
  <c r="F47" i="23" l="1"/>
  <c r="H12" i="41"/>
  <c r="H11" i="41" l="1"/>
  <c r="H49" i="41"/>
  <c r="H50" i="41" s="1"/>
  <c r="F21" i="20" s="1"/>
  <c r="K8" i="37" l="1"/>
  <c r="J8" i="37"/>
  <c r="I8" i="37"/>
  <c r="H8" i="37"/>
  <c r="B65" i="24"/>
  <c r="B63" i="24"/>
  <c r="B62" i="24"/>
  <c r="B61" i="24"/>
  <c r="B60" i="24"/>
  <c r="B59" i="24"/>
  <c r="B58" i="24"/>
  <c r="B57" i="24"/>
  <c r="A65" i="24"/>
  <c r="A63" i="24"/>
  <c r="A62" i="24"/>
  <c r="A61" i="24"/>
  <c r="A60" i="24"/>
  <c r="A59" i="24"/>
  <c r="A58" i="24"/>
  <c r="A57" i="24"/>
  <c r="E65" i="24"/>
  <c r="E62" i="24"/>
  <c r="E61" i="24"/>
  <c r="E60" i="24"/>
  <c r="E59" i="24"/>
  <c r="E58" i="24"/>
  <c r="E57" i="24"/>
  <c r="D57" i="24"/>
  <c r="C65" i="24"/>
  <c r="C64" i="24"/>
  <c r="C63" i="24"/>
  <c r="C62" i="24"/>
  <c r="C61" i="24"/>
  <c r="C60" i="24"/>
  <c r="C59" i="24"/>
  <c r="C58" i="24"/>
  <c r="C57" i="24"/>
  <c r="C51" i="24"/>
  <c r="B51" i="24"/>
  <c r="A51" i="24"/>
  <c r="E50" i="24"/>
  <c r="C50" i="24"/>
  <c r="B50" i="24"/>
  <c r="A50" i="24"/>
  <c r="E49" i="24"/>
  <c r="C49" i="24"/>
  <c r="B49" i="24"/>
  <c r="A49" i="24"/>
  <c r="I57" i="24"/>
  <c r="I56" i="24"/>
  <c r="I55" i="24"/>
  <c r="I54" i="24"/>
  <c r="I49" i="24"/>
  <c r="H49" i="24"/>
  <c r="F39" i="20"/>
  <c r="J49" i="24" s="1"/>
  <c r="G53" i="43"/>
  <c r="F53" i="43"/>
  <c r="E53" i="43"/>
  <c r="D53" i="43"/>
  <c r="E39" i="20" s="1"/>
  <c r="C53" i="43"/>
  <c r="D39" i="20" s="1"/>
  <c r="E53" i="23" l="1"/>
  <c r="D53" i="23"/>
  <c r="E52" i="23"/>
  <c r="D52" i="23"/>
  <c r="G53" i="23"/>
  <c r="G52" i="23"/>
  <c r="G51" i="23"/>
  <c r="E51" i="24" s="1"/>
  <c r="E51" i="23"/>
  <c r="D51" i="23"/>
  <c r="I37" i="24"/>
  <c r="C37" i="24"/>
  <c r="C38" i="24"/>
  <c r="E37" i="24"/>
  <c r="E38" i="24"/>
  <c r="C44" i="13"/>
  <c r="C45" i="13" s="1"/>
  <c r="E25" i="24"/>
  <c r="C25" i="24"/>
  <c r="F37" i="23"/>
  <c r="C15" i="53"/>
  <c r="F55" i="20"/>
  <c r="F54" i="20"/>
  <c r="F53" i="20"/>
  <c r="F51" i="20"/>
  <c r="B2" i="53"/>
  <c r="A1" i="24"/>
  <c r="F40" i="20"/>
  <c r="D32" i="24"/>
  <c r="C32" i="24"/>
  <c r="C33" i="24"/>
  <c r="B32" i="24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51" i="23" l="1"/>
  <c r="F72" i="23"/>
  <c r="D51" i="24"/>
  <c r="F22" i="52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6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64" i="23" l="1"/>
  <c r="D65" i="24" s="1"/>
  <c r="G18" i="37"/>
  <c r="F57" i="23" s="1"/>
  <c r="D58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0" i="23"/>
  <c r="E40" i="23"/>
  <c r="D8" i="23"/>
  <c r="E8" i="23"/>
  <c r="G1" i="24" l="1"/>
  <c r="E39" i="24"/>
  <c r="D37" i="24" s="1"/>
  <c r="E35" i="24"/>
  <c r="E34" i="24"/>
  <c r="E33" i="24"/>
  <c r="C39" i="24"/>
  <c r="C35" i="24"/>
  <c r="C34" i="24"/>
  <c r="B37" i="24"/>
  <c r="B34" i="24"/>
  <c r="F34" i="23"/>
  <c r="D34" i="24" l="1"/>
  <c r="K30" i="24"/>
  <c r="K51" i="24"/>
  <c r="K50" i="24"/>
  <c r="K48" i="24"/>
  <c r="J50" i="24"/>
  <c r="J44" i="24"/>
  <c r="I51" i="24"/>
  <c r="I50" i="24"/>
  <c r="I48" i="24"/>
  <c r="H51" i="24"/>
  <c r="H50" i="24"/>
  <c r="H48" i="24"/>
  <c r="G48" i="24"/>
  <c r="K44" i="24"/>
  <c r="K43" i="24"/>
  <c r="K42" i="24"/>
  <c r="K41" i="24"/>
  <c r="K40" i="24"/>
  <c r="I47" i="24"/>
  <c r="I45" i="24"/>
  <c r="I44" i="24"/>
  <c r="I43" i="24"/>
  <c r="H45" i="24"/>
  <c r="H44" i="24"/>
  <c r="G45" i="24"/>
  <c r="G44" i="24"/>
  <c r="H43" i="24"/>
  <c r="G43" i="24"/>
  <c r="E48" i="24"/>
  <c r="E47" i="24"/>
  <c r="E46" i="24"/>
  <c r="E45" i="24"/>
  <c r="E44" i="24"/>
  <c r="E43" i="24"/>
  <c r="E42" i="24"/>
  <c r="E41" i="24"/>
  <c r="C48" i="24"/>
  <c r="B48" i="24"/>
  <c r="A48" i="24"/>
  <c r="D45" i="24"/>
  <c r="D42" i="24"/>
  <c r="C47" i="24"/>
  <c r="C46" i="24"/>
  <c r="C45" i="24"/>
  <c r="C44" i="24"/>
  <c r="C43" i="24"/>
  <c r="C42" i="24"/>
  <c r="C41" i="24"/>
  <c r="B47" i="24"/>
  <c r="B46" i="24"/>
  <c r="B45" i="24"/>
  <c r="B44" i="24"/>
  <c r="B43" i="24"/>
  <c r="B42" i="24"/>
  <c r="B41" i="24"/>
  <c r="A47" i="24"/>
  <c r="A46" i="24"/>
  <c r="A45" i="24"/>
  <c r="A44" i="24"/>
  <c r="A43" i="24"/>
  <c r="A42" i="24"/>
  <c r="A41" i="24"/>
  <c r="D40" i="24"/>
  <c r="C40" i="24"/>
  <c r="B40" i="24"/>
  <c r="D33" i="24"/>
  <c r="B33" i="24"/>
  <c r="E24" i="24"/>
  <c r="E23" i="24"/>
  <c r="C24" i="24"/>
  <c r="J41" i="24"/>
  <c r="I42" i="24"/>
  <c r="I41" i="24"/>
  <c r="I40" i="24"/>
  <c r="I35" i="24"/>
  <c r="H35" i="24"/>
  <c r="G35" i="24"/>
  <c r="J33" i="24"/>
  <c r="K34" i="24"/>
  <c r="K33" i="24"/>
  <c r="I34" i="24"/>
  <c r="I33" i="24"/>
  <c r="K32" i="24"/>
  <c r="K25" i="24"/>
  <c r="K24" i="24"/>
  <c r="K23" i="24"/>
  <c r="K22" i="24"/>
  <c r="I32" i="24"/>
  <c r="I30" i="24"/>
  <c r="H30" i="24"/>
  <c r="G30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2" i="13"/>
  <c r="F12" i="13" s="1"/>
  <c r="E62" i="23"/>
  <c r="D62" i="23"/>
  <c r="E63" i="23"/>
  <c r="D63" i="23"/>
  <c r="G63" i="23"/>
  <c r="E64" i="24" s="1"/>
  <c r="G62" i="23"/>
  <c r="E63" i="24" s="1"/>
  <c r="D12" i="37"/>
  <c r="E58" i="23" s="1"/>
  <c r="G8" i="37"/>
  <c r="F8" i="37"/>
  <c r="E8" i="37"/>
  <c r="E19" i="37" s="1"/>
  <c r="G16" i="37"/>
  <c r="F59" i="23" s="1"/>
  <c r="D60" i="24" s="1"/>
  <c r="F16" i="37"/>
  <c r="E16" i="37"/>
  <c r="D16" i="37"/>
  <c r="C16" i="37"/>
  <c r="D59" i="23" s="1"/>
  <c r="G12" i="37"/>
  <c r="F12" i="37"/>
  <c r="E12" i="37"/>
  <c r="C12" i="37"/>
  <c r="D58" i="23" s="1"/>
  <c r="D8" i="37"/>
  <c r="E13" i="23" s="1"/>
  <c r="E17" i="23" s="1"/>
  <c r="C8" i="37"/>
  <c r="G19" i="23"/>
  <c r="E47" i="20"/>
  <c r="E46" i="20"/>
  <c r="E45" i="20"/>
  <c r="E44" i="20"/>
  <c r="D47" i="20"/>
  <c r="D46" i="20"/>
  <c r="D45" i="20"/>
  <c r="D44" i="20"/>
  <c r="G47" i="20"/>
  <c r="K57" i="24" s="1"/>
  <c r="G46" i="20"/>
  <c r="K56" i="24" s="1"/>
  <c r="G45" i="20"/>
  <c r="K55" i="24" s="1"/>
  <c r="G44" i="20"/>
  <c r="K54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51" i="24" s="1"/>
  <c r="G37" i="51"/>
  <c r="F38" i="20" s="1"/>
  <c r="J48" i="24" s="1"/>
  <c r="G29" i="51"/>
  <c r="G36" i="20" s="1"/>
  <c r="K45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D63" i="24" l="1"/>
  <c r="J54" i="24"/>
  <c r="F19" i="37"/>
  <c r="G19" i="37"/>
  <c r="E59" i="23"/>
  <c r="D19" i="37"/>
  <c r="D13" i="23"/>
  <c r="D17" i="23" s="1"/>
  <c r="C19" i="37"/>
  <c r="F58" i="23"/>
  <c r="D59" i="24" s="1"/>
  <c r="D45" i="51"/>
  <c r="G13" i="23"/>
  <c r="E13" i="24" s="1"/>
  <c r="D9" i="24" s="1"/>
  <c r="D22" i="24"/>
  <c r="E45" i="51"/>
  <c r="C45" i="51"/>
  <c r="G20" i="20"/>
  <c r="K21" i="24" s="1"/>
  <c r="G45" i="51"/>
  <c r="F45" i="51"/>
  <c r="G20" i="50"/>
  <c r="F34" i="20" s="1"/>
  <c r="J43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35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37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46" i="23" s="1"/>
  <c r="D46" i="24" s="1"/>
  <c r="F10" i="47"/>
  <c r="E10" i="47"/>
  <c r="D10" i="47"/>
  <c r="C10" i="47"/>
  <c r="J10" i="24" l="1"/>
  <c r="F9" i="20" l="1"/>
  <c r="J9" i="24" s="1"/>
  <c r="F8" i="20" l="1"/>
  <c r="J8" i="24" s="1"/>
  <c r="G8" i="38" l="1"/>
  <c r="F60" i="23" s="1"/>
  <c r="D61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42" i="24"/>
  <c r="H41" i="24"/>
  <c r="H40" i="24"/>
  <c r="H34" i="24"/>
  <c r="H33" i="24"/>
  <c r="H22" i="24"/>
  <c r="G42" i="24"/>
  <c r="G41" i="24"/>
  <c r="G40" i="24"/>
  <c r="G34" i="24"/>
  <c r="G33" i="24"/>
  <c r="G22" i="24"/>
  <c r="G7" i="24"/>
  <c r="G6" i="24"/>
  <c r="G5" i="24"/>
  <c r="G4" i="24"/>
  <c r="H7" i="24"/>
  <c r="H6" i="24"/>
  <c r="H5" i="24"/>
  <c r="H4" i="24"/>
  <c r="D23" i="20" l="1"/>
  <c r="G51" i="43"/>
  <c r="G37" i="20" s="1"/>
  <c r="K47" i="24" s="1"/>
  <c r="J45" i="24" s="1"/>
  <c r="D51" i="43"/>
  <c r="E37" i="20" s="1"/>
  <c r="C51" i="43"/>
  <c r="D37" i="20" s="1"/>
  <c r="G11" i="43"/>
  <c r="F11" i="43"/>
  <c r="E11" i="43"/>
  <c r="D11" i="43"/>
  <c r="C11" i="43"/>
  <c r="G49" i="41"/>
  <c r="J22" i="24" s="1"/>
  <c r="F49" i="41"/>
  <c r="E49" i="41"/>
  <c r="D49" i="41"/>
  <c r="E21" i="20" s="1"/>
  <c r="C49" i="41"/>
  <c r="D21" i="20" s="1"/>
  <c r="G11" i="41"/>
  <c r="D47" i="24" s="1"/>
  <c r="F11" i="41"/>
  <c r="E11" i="41"/>
  <c r="D11" i="41"/>
  <c r="E47" i="23" s="1"/>
  <c r="C11" i="41"/>
  <c r="D47" i="23" s="1"/>
  <c r="G37" i="40" l="1"/>
  <c r="J42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40" i="24" s="1"/>
  <c r="E37" i="39"/>
  <c r="D37" i="39"/>
  <c r="E31" i="20" s="1"/>
  <c r="C37" i="39"/>
  <c r="D31" i="20" s="1"/>
  <c r="G9" i="39"/>
  <c r="F61" i="23" s="1"/>
  <c r="D62" i="24" s="1"/>
  <c r="F9" i="39"/>
  <c r="E9" i="39"/>
  <c r="D9" i="39"/>
  <c r="E61" i="23" s="1"/>
  <c r="C9" i="39"/>
  <c r="D61" i="23" s="1"/>
  <c r="F8" i="38"/>
  <c r="E8" i="38"/>
  <c r="D8" i="38"/>
  <c r="E60" i="23" s="1"/>
  <c r="C8" i="38"/>
  <c r="D60" i="23" s="1"/>
  <c r="G34" i="37"/>
  <c r="F28" i="20" s="1"/>
  <c r="J34" i="24" s="1"/>
  <c r="F34" i="37"/>
  <c r="E34" i="37"/>
  <c r="D34" i="37"/>
  <c r="E28" i="20" s="1"/>
  <c r="C34" i="37"/>
  <c r="D28" i="20" s="1"/>
  <c r="G25" i="36" l="1"/>
  <c r="F24" i="20" s="1"/>
  <c r="J25" i="24" s="1"/>
  <c r="F25" i="36"/>
  <c r="E25" i="36"/>
  <c r="D25" i="36"/>
  <c r="E24" i="20" s="1"/>
  <c r="C25" i="36"/>
  <c r="D24" i="20" s="1"/>
  <c r="G9" i="36"/>
  <c r="F50" i="23" s="1"/>
  <c r="D50" i="24" s="1"/>
  <c r="F9" i="36"/>
  <c r="E9" i="36"/>
  <c r="D9" i="36"/>
  <c r="E50" i="23" s="1"/>
  <c r="C9" i="36"/>
  <c r="D50" i="23" s="1"/>
  <c r="G24" i="35"/>
  <c r="F23" i="20" s="1"/>
  <c r="J24" i="24" s="1"/>
  <c r="F24" i="35"/>
  <c r="E24" i="35"/>
  <c r="D24" i="35"/>
  <c r="E23" i="20" s="1"/>
  <c r="G10" i="35"/>
  <c r="F49" i="23" s="1"/>
  <c r="D49" i="24" s="1"/>
  <c r="F10" i="35"/>
  <c r="E10" i="35"/>
  <c r="D10" i="35"/>
  <c r="E49" i="23" s="1"/>
  <c r="C10" i="35"/>
  <c r="D49" i="23" s="1"/>
  <c r="G29" i="34"/>
  <c r="F22" i="20" s="1"/>
  <c r="J23" i="24" s="1"/>
  <c r="F29" i="34"/>
  <c r="E29" i="34"/>
  <c r="D29" i="34"/>
  <c r="E22" i="20" s="1"/>
  <c r="C29" i="34"/>
  <c r="D22" i="20" s="1"/>
  <c r="G10" i="34"/>
  <c r="F48" i="23" s="1"/>
  <c r="D48" i="24" s="1"/>
  <c r="F10" i="34"/>
  <c r="E10" i="34"/>
  <c r="D10" i="34"/>
  <c r="E48" i="23" s="1"/>
  <c r="C10" i="34"/>
  <c r="D48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44" i="24" s="1"/>
  <c r="F10" i="32"/>
  <c r="E10" i="32"/>
  <c r="D10" i="32"/>
  <c r="E44" i="23" s="1"/>
  <c r="C10" i="32"/>
  <c r="D44" i="23" s="1"/>
  <c r="G30" i="31"/>
  <c r="F11" i="20" s="1"/>
  <c r="J11" i="24" s="1"/>
  <c r="F30" i="31"/>
  <c r="E30" i="31"/>
  <c r="D30" i="31"/>
  <c r="E11" i="20" s="1"/>
  <c r="C30" i="31"/>
  <c r="D11" i="20" s="1"/>
  <c r="G10" i="31"/>
  <c r="F43" i="23" s="1"/>
  <c r="D43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1" i="23" s="1"/>
  <c r="F10" i="29"/>
  <c r="E10" i="29"/>
  <c r="D10" i="29"/>
  <c r="E41" i="23" s="1"/>
  <c r="C10" i="29"/>
  <c r="D41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D41" i="24" l="1"/>
  <c r="E66" i="23"/>
  <c r="E67" i="23" s="1"/>
  <c r="D66" i="23"/>
  <c r="D67" i="23" s="1"/>
  <c r="C7" i="53" l="1"/>
  <c r="F62" i="23" l="1"/>
  <c r="G66" i="23" s="1"/>
  <c r="G8" i="23"/>
  <c r="D14" i="24" l="1"/>
  <c r="D16" i="24"/>
  <c r="E17" i="24" l="1"/>
  <c r="F22" i="23"/>
  <c r="G40" i="23" s="1"/>
  <c r="F9" i="23"/>
  <c r="G17" i="23" l="1"/>
  <c r="F70" i="23" s="1"/>
  <c r="C5" i="53" s="1"/>
  <c r="C22" i="53" s="1"/>
  <c r="F67" i="23"/>
  <c r="E48" i="20"/>
  <c r="D48" i="20"/>
  <c r="F44" i="20"/>
  <c r="F73" i="23" l="1"/>
  <c r="C8" i="53" s="1"/>
  <c r="C24" i="53" s="1"/>
  <c r="G67" i="23"/>
  <c r="H69" i="23" s="1"/>
  <c r="D21" i="24"/>
  <c r="E40" i="24" l="1"/>
  <c r="D67" i="24"/>
  <c r="D71" i="24" s="1"/>
  <c r="F71" i="23"/>
  <c r="C6" i="53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10" i="53" l="1"/>
  <c r="C23" i="53"/>
  <c r="C32" i="53" s="1"/>
  <c r="F74" i="23"/>
  <c r="F25" i="20"/>
  <c r="J30" i="24"/>
  <c r="J35" i="24"/>
  <c r="F36" i="20"/>
  <c r="C13" i="6"/>
  <c r="J58" i="24" l="1"/>
  <c r="D72" i="24" s="1"/>
  <c r="D75" i="24" s="1"/>
  <c r="F29" i="20"/>
  <c r="F17" i="20"/>
  <c r="F48" i="20" l="1"/>
  <c r="F59" i="20" l="1"/>
  <c r="F60" i="20" s="1"/>
  <c r="C13" i="53" s="1"/>
  <c r="C16" i="53" l="1"/>
  <c r="C25" i="53"/>
  <c r="C33" i="53" s="1"/>
  <c r="C34" i="53" s="1"/>
  <c r="C18" i="53"/>
</calcChain>
</file>

<file path=xl/sharedStrings.xml><?xml version="1.0" encoding="utf-8"?>
<sst xmlns="http://schemas.openxmlformats.org/spreadsheetml/2006/main" count="1720" uniqueCount="604">
  <si>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</si>
  <si>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</si>
  <si>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</si>
  <si>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</si>
  <si>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</si>
  <si>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</si>
  <si>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</si>
  <si>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</si>
  <si>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</si>
  <si>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</si>
  <si>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</si>
  <si>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</si>
  <si>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</si>
  <si>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</si>
  <si>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</si>
  <si>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</si>
  <si>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</si>
  <si>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</si>
  <si>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</si>
  <si>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</si>
  <si>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</si>
  <si>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</si>
  <si>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</si>
  <si>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</si>
  <si>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</si>
  <si>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</si>
  <si>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</si>
  <si>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</si>
  <si>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</si>
  <si>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</si>
  <si>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</si>
  <si>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</si>
  <si>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</si>
  <si>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</si>
  <si>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</si>
  <si>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</si>
  <si>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</si>
  <si>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</si>
  <si>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</si>
  <si>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</si>
  <si>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</si>
  <si>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</si>
  <si>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</si>
  <si>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</si>
  <si>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</si>
  <si>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</si>
  <si>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</si>
  <si>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</si>
  <si>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</si>
  <si>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</si>
  <si>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</si>
  <si>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</si>
  <si>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</si>
  <si>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</si>
  <si>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</si>
  <si>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</si>
  <si>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</si>
  <si>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</si>
  <si>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</si>
  <si>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</si>
  <si>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</si>
  <si>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</si>
  <si>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</si>
  <si>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</si>
  <si>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</si>
  <si>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</si>
  <si>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</si>
  <si>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</si>
  <si>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</si>
  <si>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</si>
  <si>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</si>
  <si>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</si>
  <si>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</si>
  <si>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</si>
  <si>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</si>
  <si>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</si>
  <si>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</si>
  <si>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</si>
  <si>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</si>
  <si>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</si>
  <si>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</si>
  <si>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</si>
  <si>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</si>
  <si>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</si>
  <si>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</si>
  <si>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</si>
  <si>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</si>
  <si>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</si>
  <si>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</si>
  <si>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</si>
  <si>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</si>
  <si>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</si>
  <si>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</si>
  <si>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</si>
  <si>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</si>
  <si>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</si>
  <si>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</si>
  <si>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</si>
  <si>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</si>
  <si>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</si>
  <si>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</si>
  <si>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</si>
  <si>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</si>
  <si>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</si>
  <si>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</si>
  <si>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</si>
  <si>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</si>
  <si>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</si>
  <si>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</si>
  <si>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</si>
  <si>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</si>
  <si>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</si>
  <si>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</si>
  <si>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</si>
  <si>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</si>
  <si>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</si>
  <si>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</si>
  <si>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</si>
  <si>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</si>
  <si>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</si>
  <si>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</si>
  <si>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</si>
  <si>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</si>
  <si>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</si>
  <si>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</si>
  <si>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</si>
  <si>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</si>
  <si>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</si>
  <si>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</si>
  <si>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</si>
  <si>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</si>
  <si>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</si>
  <si>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</si>
  <si>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</si>
  <si>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</si>
  <si>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</si>
  <si>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</si>
  <si>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</si>
  <si>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</si>
  <si>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</si>
  <si>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</si>
  <si>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</si>
  <si>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</si>
  <si>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</si>
  <si>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</si>
  <si>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</si>
  <si>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</si>
  <si>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</si>
  <si>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</si>
  <si>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</si>
  <si>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</si>
  <si>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</si>
  <si>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</si>
  <si>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</si>
  <si>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</si>
  <si>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</si>
  <si>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</si>
  <si>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</si>
  <si>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</si>
  <si>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</si>
  <si>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</si>
  <si>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</si>
  <si>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</si>
  <si>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</si>
  <si>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</si>
  <si>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</si>
  <si>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</si>
  <si>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</si>
  <si>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</si>
  <si>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</si>
  <si>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</si>
  <si>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</si>
  <si>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</si>
  <si>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</si>
  <si>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</si>
  <si>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</si>
  <si>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</si>
  <si>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</si>
  <si>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</si>
  <si>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</si>
  <si>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</si>
  <si>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</si>
  <si>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</si>
  <si>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</si>
  <si>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</si>
  <si>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</si>
  <si>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</si>
  <si>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</si>
  <si>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</si>
  <si>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</si>
  <si>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</si>
  <si>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</si>
  <si>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</si>
  <si>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</si>
  <si>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</si>
  <si>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</si>
  <si>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</si>
  <si>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</si>
  <si>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</si>
  <si>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</si>
  <si>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</si>
  <si>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</si>
  <si>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</si>
  <si>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</si>
  <si>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</si>
  <si>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</si>
  <si>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</si>
  <si>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</si>
  <si>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</si>
  <si>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</si>
  <si>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</si>
  <si>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</si>
  <si>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</si>
  <si>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</si>
  <si>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</si>
  <si>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</si>
  <si>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</si>
  <si>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</si>
  <si>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</si>
  <si>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</si>
  <si>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</si>
  <si>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</si>
  <si>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</si>
  <si>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</si>
  <si>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</si>
  <si>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</si>
  <si>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</si>
  <si>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</si>
  <si>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</si>
  <si>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</si>
  <si>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</si>
  <si>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</si>
  <si>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</si>
  <si>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</si>
  <si>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</si>
  <si>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</si>
  <si>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</si>
  <si>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</si>
  <si>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</si>
  <si>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</si>
  <si>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</si>
  <si>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</si>
  <si>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</si>
  <si>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</si>
  <si>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</si>
  <si>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</si>
  <si>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</si>
  <si>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</si>
  <si>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</si>
  <si>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</si>
  <si>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</si>
  <si>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</si>
  <si>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</si>
  <si>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</si>
  <si>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</si>
  <si>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</si>
  <si>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</si>
  <si>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</si>
  <si>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</si>
  <si>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</si>
  <si>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</si>
  <si>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</si>
  <si>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</si>
  <si>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</si>
  <si>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</si>
  <si>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</si>
  <si>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</si>
  <si>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</si>
  <si>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</si>
  <si>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</si>
  <si>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</si>
  <si>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</si>
  <si>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</si>
  <si>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</si>
  <si>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</si>
  <si>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</si>
  <si>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</si>
  <si>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</si>
  <si>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</si>
  <si>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</si>
  <si>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</si>
  <si>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</si>
  <si>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</si>
  <si>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</si>
  <si>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</si>
  <si>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</si>
  <si>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</si>
  <si>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</si>
  <si>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</si>
  <si>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</si>
  <si>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</si>
  <si>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</si>
  <si>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</si>
  <si>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</si>
  <si>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</si>
  <si>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</si>
  <si>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</si>
  <si>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</si>
  <si>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</si>
  <si>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</si>
  <si>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</si>
  <si>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</si>
  <si>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</si>
  <si>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</si>
  <si>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</si>
  <si>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</si>
  <si>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</si>
  <si>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</si>
  <si>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</si>
  <si>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</si>
  <si>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</si>
  <si>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</si>
  <si>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</si>
  <si>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</si>
  <si>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</si>
  <si>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</si>
  <si>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</si>
  <si>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</si>
  <si>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</si>
  <si>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</si>
  <si>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</si>
  <si>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</si>
  <si>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</si>
  <si>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</si>
  <si>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</si>
  <si>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</si>
  <si>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</si>
  <si>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</si>
  <si>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</si>
  <si>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</si>
  <si>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</si>
  <si>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</si>
  <si>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</si>
  <si>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</si>
  <si>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</si>
  <si>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</si>
  <si>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</si>
  <si>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</si>
  <si>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</si>
  <si>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</si>
  <si>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</si>
  <si>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</si>
  <si>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</si>
  <si>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</si>
  <si>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</si>
  <si>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</si>
  <si>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</si>
  <si>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</si>
  <si>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</si>
  <si>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</si>
  <si>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</si>
  <si>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</si>
  <si>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</si>
  <si>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</si>
  <si>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</si>
  <si>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</si>
  <si>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</si>
  <si>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</si>
  <si>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</si>
  <si>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</si>
  <si>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</si>
  <si>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</si>
  <si>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</si>
  <si>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</si>
  <si>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</si>
  <si>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</si>
  <si>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</si>
  <si>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</si>
  <si>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</si>
  <si>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</si>
  <si>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</si>
  <si>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</si>
  <si>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</si>
  <si>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</si>
  <si>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</si>
  <si>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</si>
  <si>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</si>
  <si>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</si>
  <si>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</si>
  <si>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</si>
  <si>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</si>
  <si>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</si>
  <si>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</si>
  <si>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</si>
  <si>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</si>
  <si>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</si>
  <si>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</si>
  <si>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</si>
  <si>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</si>
  <si>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</si>
  <si>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</si>
  <si>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</si>
  <si>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</si>
  <si>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</si>
  <si>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</si>
  <si>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</si>
  <si>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</si>
  <si>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</si>
  <si>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</si>
  <si>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</si>
  <si>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</si>
  <si>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</si>
  <si>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</si>
  <si>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</si>
  <si>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</si>
  <si>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</si>
  <si>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</si>
  <si>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</si>
  <si>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</si>
  <si>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</si>
  <si>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</si>
  <si>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</si>
  <si>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</si>
  <si>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</si>
  <si>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</si>
  <si>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</si>
  <si>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</si>
  <si>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</si>
  <si>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</si>
  <si>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</si>
  <si>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</si>
  <si>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</si>
  <si>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</si>
  <si>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</si>
  <si>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</si>
  <si>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</si>
  <si>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</si>
  <si>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</si>
  <si>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</si>
  <si>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</si>
  <si>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</si>
  <si>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</si>
  <si>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</si>
  <si>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</si>
  <si>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</si>
  <si>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</si>
  <si>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</si>
  <si>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</si>
  <si>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</si>
  <si>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</si>
  <si>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</si>
  <si>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</si>
  <si>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</si>
  <si>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</si>
  <si>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</si>
  <si>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</si>
  <si>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</si>
  <si>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</si>
  <si>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</si>
  <si>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</si>
  <si>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</si>
  <si>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</si>
  <si>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</si>
  <si>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</si>
  <si>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</si>
  <si>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</si>
  <si>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</si>
  <si>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</si>
  <si>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</si>
  <si>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</si>
  <si>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</si>
  <si>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</si>
  <si>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</si>
  <si>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</si>
  <si>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</si>
  <si>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</si>
  <si>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</si>
  <si>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</si>
  <si>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</si>
  <si>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</si>
  <si>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</si>
  <si>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</si>
  <si>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</si>
  <si>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</si>
  <si>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</si>
  <si>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</si>
  <si>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</si>
  <si>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</si>
  <si>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</si>
  <si>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</si>
  <si>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</si>
  <si>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</si>
  <si>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</si>
  <si>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</si>
  <si>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</si>
  <si>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</si>
  <si>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</si>
  <si>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</si>
  <si>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</si>
  <si>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</si>
  <si>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</si>
  <si>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</si>
  <si>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</si>
  <si>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</si>
  <si>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</si>
  <si>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</si>
  <si>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</si>
  <si>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</si>
  <si>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</si>
  <si>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</si>
  <si>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</si>
  <si>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</si>
  <si>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</si>
  <si>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</si>
  <si>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</si>
  <si>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</si>
  <si>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</si>
  <si>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</si>
  <si>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</si>
  <si>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</si>
  <si>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</si>
  <si>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</si>
  <si>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</si>
  <si>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</si>
  <si>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</si>
  <si>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</si>
  <si>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</si>
  <si>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</si>
  <si>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</si>
  <si>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</si>
  <si>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</si>
  <si>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</si>
  <si>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</si>
  <si>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</si>
  <si>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</si>
  <si>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</si>
  <si>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</si>
  <si>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</si>
  <si>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</si>
  <si>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</si>
  <si>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</si>
  <si>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</si>
  <si>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</si>
  <si>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</si>
  <si>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</si>
  <si>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</si>
  <si>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</si>
  <si>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</si>
  <si>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</si>
  <si>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</si>
  <si>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</si>
  <si>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</si>
  <si>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</si>
  <si>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</si>
  <si>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</si>
  <si>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</si>
  <si>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</si>
  <si>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</si>
  <si>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</si>
  <si>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</si>
  <si>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</si>
  <si>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</si>
  <si>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</si>
  <si>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</si>
  <si>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</si>
  <si>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</si>
  <si>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</si>
  <si>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</si>
  <si>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</si>
  <si>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</si>
  <si>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</si>
  <si>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</si>
  <si>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</si>
  <si>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</si>
  <si>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</si>
  <si>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</si>
  <si>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</si>
  <si>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</si>
  <si>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</si>
  <si>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</si>
  <si>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Zastupitelstvo města schvaluje rozpočtová opatření rozpočtu města pro rok 2023:</t>
  </si>
  <si>
    <t>splátky bankovního úvěru ve výši</t>
  </si>
  <si>
    <t>příjmy ve výši:</t>
  </si>
  <si>
    <t>výdaje ve výši:</t>
  </si>
  <si>
    <t>na bankovních účtech ve výši:</t>
  </si>
  <si>
    <t>II. změna rozpočtu města Nové Město pod Smrkem na rok 2023</t>
  </si>
  <si>
    <t>Usnesení č. x/4Z/2023, ze dne 10.05.2023.</t>
  </si>
  <si>
    <t>č. 3, navýšení daňových příjmů:</t>
  </si>
  <si>
    <t>č. 4, navýšení nedaňových příjmů:</t>
  </si>
  <si>
    <t xml:space="preserve">č. 5, navýšení příjmů dotací a transferů: </t>
  </si>
  <si>
    <t>č. 6, navýšení běžných výdajů:</t>
  </si>
  <si>
    <t>nevyčerpaná dotace ze ZŠ</t>
  </si>
  <si>
    <t>dotace ZŠ</t>
  </si>
  <si>
    <t>příspěvek nadace ČEZ</t>
  </si>
  <si>
    <t>dotace z KÚLK</t>
  </si>
  <si>
    <t>volby prezidenta</t>
  </si>
  <si>
    <t>II. změna</t>
  </si>
  <si>
    <t>I. změna</t>
  </si>
  <si>
    <t>KÚLK - SVČ "ROROŠ"</t>
  </si>
  <si>
    <t>KÚLK - lesní hosp. plán</t>
  </si>
  <si>
    <t>KÚLK - MV GŘ HZS ČR</t>
  </si>
  <si>
    <t>KÚLK - výchova lesních p.</t>
  </si>
  <si>
    <t>obce - přestuky</t>
  </si>
  <si>
    <t>obce - zubní ordinace</t>
  </si>
  <si>
    <t xml:space="preserve">vratka za volby prezidenta </t>
  </si>
  <si>
    <t>vratka části dotace ZŠ</t>
  </si>
  <si>
    <t>DPH, DPPO za město</t>
  </si>
  <si>
    <r>
      <t xml:space="preserve">DPH, </t>
    </r>
    <r>
      <rPr>
        <sz val="11"/>
        <color rgb="FFFF0000"/>
        <rFont val="Calibri"/>
        <family val="2"/>
        <charset val="238"/>
        <scheme val="minor"/>
      </rPr>
      <t>DPPO za město</t>
    </r>
  </si>
  <si>
    <t>DPPO-město</t>
  </si>
  <si>
    <t>Vybavení zubních ordinací</t>
  </si>
  <si>
    <t>neinvestiční přijaté transfery od obcí</t>
  </si>
  <si>
    <t>finanční vypořádání</t>
  </si>
  <si>
    <t>investiční přijaté transfery od obcí</t>
  </si>
  <si>
    <t>Financování: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</si>
</sst>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204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</borders>
  <cellStyleXfs count="12">
    <xf numFmtId="0" fontId="0" fillId="0" borderId="0"/>
    <xf numFmtId="164" fontId="30" fillId="0" borderId="0" applyFont="0" applyFill="0" applyBorder="0" applyAlignment="0" applyProtection="0"/>
    <xf numFmtId="0" fontId="22" fillId="0" borderId="0"/>
    <xf numFmtId="0" fontId="46" fillId="0" borderId="0"/>
    <xf numFmtId="9" fontId="62" fillId="0" borderId="0" applyFont="0" applyFill="0" applyBorder="0" applyAlignment="0" applyProtection="0"/>
    <xf numFmtId="0" fontId="20" fillId="0" borderId="0"/>
    <xf numFmtId="0" fontId="63" fillId="0" borderId="0"/>
    <xf numFmtId="0" fontId="17" fillId="0" borderId="0"/>
    <xf numFmtId="0" fontId="10" fillId="0" borderId="0"/>
    <xf numFmtId="0" fontId="7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</cellStyleXfs>
  <cellXfs count="1244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3" fontId="26" fillId="3" borderId="8" xfId="0" applyNumberFormat="1" applyFont="1" applyFill="1" applyBorder="1" applyAlignment="1">
      <alignment horizontal="right" vertical="center"/>
    </xf>
    <xf numFmtId="3" fontId="26" fillId="3" borderId="9" xfId="0" applyNumberFormat="1" applyFont="1" applyFill="1" applyBorder="1" applyAlignment="1">
      <alignment horizontal="right" vertical="center"/>
    </xf>
    <xf numFmtId="3" fontId="26" fillId="3" borderId="10" xfId="0" applyNumberFormat="1" applyFont="1" applyFill="1" applyBorder="1" applyAlignment="1">
      <alignment horizontal="right" vertical="center"/>
    </xf>
    <xf numFmtId="3" fontId="26" fillId="3" borderId="1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9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vertical="center"/>
    </xf>
    <xf numFmtId="3" fontId="33" fillId="7" borderId="0" xfId="0" applyNumberFormat="1" applyFont="1" applyFill="1" applyAlignment="1">
      <alignment vertical="center"/>
    </xf>
    <xf numFmtId="3" fontId="29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6" fillId="3" borderId="38" xfId="0" applyNumberFormat="1" applyFont="1" applyFill="1" applyBorder="1" applyAlignment="1">
      <alignment horizontal="center" vertical="center"/>
    </xf>
    <xf numFmtId="3" fontId="26" fillId="3" borderId="39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3" fontId="23" fillId="0" borderId="12" xfId="0" applyNumberFormat="1" applyFont="1" applyBorder="1" applyAlignment="1">
      <alignment horizontal="center" vertical="center"/>
    </xf>
    <xf numFmtId="3" fontId="23" fillId="0" borderId="29" xfId="0" applyNumberFormat="1" applyFont="1" applyBorder="1" applyAlignment="1">
      <alignment vertical="center"/>
    </xf>
    <xf numFmtId="3" fontId="23" fillId="0" borderId="30" xfId="0" applyNumberFormat="1" applyFont="1" applyBorder="1" applyAlignment="1">
      <alignment vertical="center"/>
    </xf>
    <xf numFmtId="3" fontId="23" fillId="0" borderId="31" xfId="0" applyNumberFormat="1" applyFont="1" applyBorder="1" applyAlignment="1">
      <alignment horizontal="center" vertical="center"/>
    </xf>
    <xf numFmtId="3" fontId="23" fillId="0" borderId="29" xfId="0" applyNumberFormat="1" applyFont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vertical="center"/>
    </xf>
    <xf numFmtId="3" fontId="23" fillId="0" borderId="18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3" fontId="23" fillId="0" borderId="20" xfId="0" applyNumberFormat="1" applyFont="1" applyBorder="1" applyAlignment="1">
      <alignment vertical="center"/>
    </xf>
    <xf numFmtId="3" fontId="23" fillId="0" borderId="24" xfId="0" applyNumberFormat="1" applyFont="1" applyBorder="1" applyAlignment="1">
      <alignment vertical="center"/>
    </xf>
    <xf numFmtId="3" fontId="23" fillId="0" borderId="21" xfId="0" applyNumberFormat="1" applyFont="1" applyBorder="1" applyAlignment="1">
      <alignment vertical="center"/>
    </xf>
    <xf numFmtId="3" fontId="34" fillId="0" borderId="0" xfId="0" applyNumberFormat="1" applyFont="1" applyAlignment="1">
      <alignment horizontal="left" vertical="center"/>
    </xf>
    <xf numFmtId="3" fontId="28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4" fillId="8" borderId="44" xfId="0" applyNumberFormat="1" applyFont="1" applyFill="1" applyBorder="1" applyAlignment="1">
      <alignment horizontal="center" vertical="center"/>
    </xf>
    <xf numFmtId="3" fontId="24" fillId="8" borderId="45" xfId="0" applyNumberFormat="1" applyFont="1" applyFill="1" applyBorder="1" applyAlignment="1">
      <alignment horizontal="center" vertical="center"/>
    </xf>
    <xf numFmtId="3" fontId="25" fillId="8" borderId="46" xfId="0" applyNumberFormat="1" applyFont="1" applyFill="1" applyBorder="1" applyAlignment="1">
      <alignment vertical="center"/>
    </xf>
    <xf numFmtId="3" fontId="24" fillId="8" borderId="46" xfId="0" applyNumberFormat="1" applyFont="1" applyFill="1" applyBorder="1" applyAlignment="1">
      <alignment horizontal="center" vertical="center"/>
    </xf>
    <xf numFmtId="3" fontId="25" fillId="8" borderId="47" xfId="0" applyNumberFormat="1" applyFont="1" applyFill="1" applyBorder="1" applyAlignment="1">
      <alignment vertical="center"/>
    </xf>
    <xf numFmtId="3" fontId="25" fillId="8" borderId="48" xfId="0" applyNumberFormat="1" applyFont="1" applyFill="1" applyBorder="1" applyAlignment="1">
      <alignment vertical="center"/>
    </xf>
    <xf numFmtId="3" fontId="24" fillId="8" borderId="43" xfId="0" applyNumberFormat="1" applyFont="1" applyFill="1" applyBorder="1" applyAlignment="1">
      <alignment horizontal="center" vertical="center"/>
    </xf>
    <xf numFmtId="3" fontId="24" fillId="5" borderId="6" xfId="0" applyNumberFormat="1" applyFont="1" applyFill="1" applyBorder="1" applyAlignment="1">
      <alignment vertical="center"/>
    </xf>
    <xf numFmtId="3" fontId="23" fillId="4" borderId="49" xfId="0" applyNumberFormat="1" applyFont="1" applyFill="1" applyBorder="1" applyAlignment="1">
      <alignment vertical="center"/>
    </xf>
    <xf numFmtId="3" fontId="22" fillId="4" borderId="32" xfId="0" applyNumberFormat="1" applyFont="1" applyFill="1" applyBorder="1" applyAlignment="1">
      <alignment vertical="center"/>
    </xf>
    <xf numFmtId="3" fontId="40" fillId="2" borderId="2" xfId="0" applyNumberFormat="1" applyFont="1" applyFill="1" applyBorder="1" applyAlignment="1">
      <alignment vertical="center"/>
    </xf>
    <xf numFmtId="3" fontId="24" fillId="6" borderId="7" xfId="0" applyNumberFormat="1" applyFont="1" applyFill="1" applyBorder="1" applyAlignment="1">
      <alignment vertical="center"/>
    </xf>
    <xf numFmtId="3" fontId="23" fillId="3" borderId="49" xfId="0" applyNumberFormat="1" applyFont="1" applyFill="1" applyBorder="1" applyAlignment="1">
      <alignment vertical="center"/>
    </xf>
    <xf numFmtId="3" fontId="22" fillId="3" borderId="32" xfId="0" applyNumberFormat="1" applyFont="1" applyFill="1" applyBorder="1" applyAlignment="1">
      <alignment vertical="center"/>
    </xf>
    <xf numFmtId="3" fontId="24" fillId="5" borderId="0" xfId="0" applyNumberFormat="1" applyFont="1" applyFill="1" applyAlignment="1">
      <alignment vertical="center"/>
    </xf>
    <xf numFmtId="3" fontId="23" fillId="4" borderId="51" xfId="0" applyNumberFormat="1" applyFont="1" applyFill="1" applyBorder="1" applyAlignment="1">
      <alignment vertical="center"/>
    </xf>
    <xf numFmtId="3" fontId="24" fillId="8" borderId="54" xfId="0" applyNumberFormat="1" applyFont="1" applyFill="1" applyBorder="1" applyAlignment="1">
      <alignment horizontal="center" vertical="center"/>
    </xf>
    <xf numFmtId="3" fontId="29" fillId="2" borderId="3" xfId="0" applyNumberFormat="1" applyFont="1" applyFill="1" applyBorder="1" applyAlignment="1">
      <alignment vertical="center"/>
    </xf>
    <xf numFmtId="3" fontId="24" fillId="8" borderId="57" xfId="0" applyNumberFormat="1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3" fontId="23" fillId="4" borderId="5" xfId="0" applyNumberFormat="1" applyFont="1" applyFill="1" applyBorder="1" applyAlignment="1" applyProtection="1">
      <alignment vertical="center"/>
      <protection locked="0"/>
    </xf>
    <xf numFmtId="3" fontId="23" fillId="3" borderId="5" xfId="0" applyNumberFormat="1" applyFont="1" applyFill="1" applyBorder="1" applyAlignment="1" applyProtection="1">
      <alignment vertical="center"/>
      <protection locked="0"/>
    </xf>
    <xf numFmtId="3" fontId="23" fillId="4" borderId="36" xfId="0" applyNumberFormat="1" applyFont="1" applyFill="1" applyBorder="1" applyAlignment="1" applyProtection="1">
      <alignment vertical="center"/>
      <protection locked="0"/>
    </xf>
    <xf numFmtId="3" fontId="23" fillId="3" borderId="36" xfId="0" applyNumberFormat="1" applyFont="1" applyFill="1" applyBorder="1" applyAlignment="1" applyProtection="1">
      <alignment vertical="center"/>
      <protection locked="0"/>
    </xf>
    <xf numFmtId="3" fontId="23" fillId="4" borderId="35" xfId="0" applyNumberFormat="1" applyFont="1" applyFill="1" applyBorder="1" applyAlignment="1" applyProtection="1">
      <alignment vertical="center"/>
      <protection locked="0"/>
    </xf>
    <xf numFmtId="3" fontId="23" fillId="3" borderId="33" xfId="0" applyNumberFormat="1" applyFont="1" applyFill="1" applyBorder="1" applyAlignment="1" applyProtection="1">
      <alignment vertical="center"/>
      <protection locked="0"/>
    </xf>
    <xf numFmtId="3" fontId="23" fillId="4" borderId="55" xfId="0" applyNumberFormat="1" applyFont="1" applyFill="1" applyBorder="1" applyAlignment="1" applyProtection="1">
      <alignment vertical="center"/>
      <protection locked="0"/>
    </xf>
    <xf numFmtId="3" fontId="23" fillId="4" borderId="52" xfId="0" applyNumberFormat="1" applyFont="1" applyFill="1" applyBorder="1" applyAlignment="1" applyProtection="1">
      <alignment vertical="center"/>
      <protection locked="0"/>
    </xf>
    <xf numFmtId="3" fontId="23" fillId="4" borderId="56" xfId="0" applyNumberFormat="1" applyFont="1" applyFill="1" applyBorder="1" applyAlignment="1" applyProtection="1">
      <alignment vertical="center"/>
      <protection locked="0"/>
    </xf>
    <xf numFmtId="3" fontId="23" fillId="4" borderId="37" xfId="0" applyNumberFormat="1" applyFont="1" applyFill="1" applyBorder="1" applyAlignment="1" applyProtection="1">
      <alignment vertical="center"/>
      <protection locked="0"/>
    </xf>
    <xf numFmtId="3" fontId="23" fillId="4" borderId="49" xfId="0" applyNumberFormat="1" applyFont="1" applyFill="1" applyBorder="1" applyAlignment="1" applyProtection="1">
      <alignment vertical="center"/>
      <protection locked="0"/>
    </xf>
    <xf numFmtId="3" fontId="23" fillId="3" borderId="49" xfId="0" applyNumberFormat="1" applyFont="1" applyFill="1" applyBorder="1" applyAlignment="1" applyProtection="1">
      <alignment vertical="center"/>
      <protection locked="0"/>
    </xf>
    <xf numFmtId="3" fontId="23" fillId="4" borderId="50" xfId="0" applyNumberFormat="1" applyFont="1" applyFill="1" applyBorder="1" applyAlignment="1" applyProtection="1">
      <alignment vertical="center"/>
      <protection locked="0"/>
    </xf>
    <xf numFmtId="0" fontId="29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horizontal="left" vertical="center"/>
      <protection locked="0"/>
    </xf>
    <xf numFmtId="0" fontId="36" fillId="7" borderId="0" xfId="0" applyFont="1" applyFill="1" applyAlignment="1" applyProtection="1">
      <alignment vertical="center"/>
      <protection locked="0"/>
    </xf>
    <xf numFmtId="3" fontId="36" fillId="7" borderId="0" xfId="0" applyNumberFormat="1" applyFont="1" applyFill="1" applyAlignment="1" applyProtection="1">
      <alignment vertical="center"/>
      <protection locked="0"/>
    </xf>
    <xf numFmtId="3" fontId="33" fillId="7" borderId="0" xfId="0" applyNumberFormat="1" applyFont="1" applyFill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9" fillId="10" borderId="40" xfId="0" applyFont="1" applyFill="1" applyBorder="1" applyAlignment="1" applyProtection="1">
      <alignment vertical="center"/>
      <protection locked="0"/>
    </xf>
    <xf numFmtId="0" fontId="39" fillId="10" borderId="41" xfId="0" applyFont="1" applyFill="1" applyBorder="1" applyAlignment="1" applyProtection="1">
      <alignment vertical="center"/>
      <protection locked="0"/>
    </xf>
    <xf numFmtId="0" fontId="39" fillId="11" borderId="41" xfId="0" applyFont="1" applyFill="1" applyBorder="1" applyAlignment="1" applyProtection="1">
      <alignment vertical="center"/>
      <protection locked="0"/>
    </xf>
    <xf numFmtId="0" fontId="29" fillId="11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38" fillId="7" borderId="59" xfId="0" applyFont="1" applyFill="1" applyBorder="1" applyAlignment="1">
      <alignment vertical="center"/>
    </xf>
    <xf numFmtId="3" fontId="38" fillId="7" borderId="60" xfId="0" applyNumberFormat="1" applyFont="1" applyFill="1" applyBorder="1" applyAlignment="1">
      <alignment vertical="center"/>
    </xf>
    <xf numFmtId="0" fontId="29" fillId="12" borderId="0" xfId="0" applyFont="1" applyFill="1" applyAlignment="1">
      <alignment vertical="center"/>
    </xf>
    <xf numFmtId="0" fontId="39" fillId="12" borderId="41" xfId="0" applyFont="1" applyFill="1" applyBorder="1" applyAlignment="1" applyProtection="1">
      <alignment vertical="center"/>
      <protection locked="0"/>
    </xf>
    <xf numFmtId="0" fontId="39" fillId="13" borderId="41" xfId="0" applyFont="1" applyFill="1" applyBorder="1" applyAlignment="1" applyProtection="1">
      <alignment vertical="center"/>
      <protection locked="0"/>
    </xf>
    <xf numFmtId="3" fontId="29" fillId="10" borderId="42" xfId="0" applyNumberFormat="1" applyFont="1" applyFill="1" applyBorder="1" applyAlignment="1" applyProtection="1">
      <alignment horizontal="right" vertical="center"/>
      <protection locked="0"/>
    </xf>
    <xf numFmtId="3" fontId="29" fillId="12" borderId="61" xfId="0" applyNumberFormat="1" applyFont="1" applyFill="1" applyBorder="1" applyAlignment="1" applyProtection="1">
      <alignment vertical="center"/>
      <protection locked="0"/>
    </xf>
    <xf numFmtId="3" fontId="39" fillId="10" borderId="61" xfId="0" applyNumberFormat="1" applyFont="1" applyFill="1" applyBorder="1" applyAlignment="1" applyProtection="1">
      <alignment horizontal="right" vertical="center"/>
      <protection locked="0"/>
    </xf>
    <xf numFmtId="3" fontId="39" fillId="12" borderId="61" xfId="0" applyNumberFormat="1" applyFont="1" applyFill="1" applyBorder="1" applyAlignment="1" applyProtection="1">
      <alignment vertical="center"/>
      <protection locked="0"/>
    </xf>
    <xf numFmtId="3" fontId="39" fillId="13" borderId="61" xfId="0" applyNumberFormat="1" applyFont="1" applyFill="1" applyBorder="1" applyAlignment="1" applyProtection="1">
      <alignment horizontal="right" vertical="center"/>
      <protection locked="0"/>
    </xf>
    <xf numFmtId="3" fontId="39" fillId="11" borderId="61" xfId="0" applyNumberFormat="1" applyFont="1" applyFill="1" applyBorder="1" applyAlignment="1" applyProtection="1">
      <alignment vertical="center"/>
      <protection locked="0"/>
    </xf>
    <xf numFmtId="0" fontId="29" fillId="7" borderId="62" xfId="0" applyFont="1" applyFill="1" applyBorder="1" applyAlignment="1">
      <alignment horizontal="right" vertical="center"/>
    </xf>
    <xf numFmtId="0" fontId="28" fillId="7" borderId="64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3" fontId="27" fillId="14" borderId="53" xfId="0" applyNumberFormat="1" applyFont="1" applyFill="1" applyBorder="1" applyAlignment="1">
      <alignment horizontal="right" vertical="center"/>
    </xf>
    <xf numFmtId="3" fontId="23" fillId="0" borderId="12" xfId="0" applyNumberFormat="1" applyFont="1" applyBorder="1" applyAlignment="1">
      <alignment vertical="center"/>
    </xf>
    <xf numFmtId="3" fontId="23" fillId="0" borderId="13" xfId="0" applyNumberFormat="1" applyFont="1" applyBorder="1" applyAlignment="1">
      <alignment vertical="center"/>
    </xf>
    <xf numFmtId="0" fontId="38" fillId="9" borderId="41" xfId="0" applyFont="1" applyFill="1" applyBorder="1" applyAlignment="1" applyProtection="1">
      <alignment vertical="center"/>
      <protection locked="0"/>
    </xf>
    <xf numFmtId="3" fontId="27" fillId="15" borderId="58" xfId="0" applyNumberFormat="1" applyFont="1" applyFill="1" applyBorder="1" applyAlignment="1">
      <alignment horizontal="center" vertical="center"/>
    </xf>
    <xf numFmtId="3" fontId="27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2" fillId="0" borderId="0" xfId="0" applyNumberFormat="1" applyFont="1"/>
    <xf numFmtId="3" fontId="40" fillId="0" borderId="0" xfId="0" applyNumberFormat="1" applyFont="1" applyAlignment="1">
      <alignment horizontal="center" vertical="center"/>
    </xf>
    <xf numFmtId="0" fontId="35" fillId="18" borderId="66" xfId="0" applyFont="1" applyFill="1" applyBorder="1"/>
    <xf numFmtId="0" fontId="0" fillId="18" borderId="66" xfId="0" applyFill="1" applyBorder="1"/>
    <xf numFmtId="0" fontId="34" fillId="18" borderId="71" xfId="0" applyFont="1" applyFill="1" applyBorder="1" applyAlignment="1">
      <alignment horizontal="center" vertical="center"/>
    </xf>
    <xf numFmtId="0" fontId="34" fillId="18" borderId="72" xfId="0" applyFont="1" applyFill="1" applyBorder="1" applyAlignment="1">
      <alignment horizontal="center" vertical="center"/>
    </xf>
    <xf numFmtId="0" fontId="34" fillId="18" borderId="81" xfId="0" applyFont="1" applyFill="1" applyBorder="1" applyAlignment="1">
      <alignment horizontal="center"/>
    </xf>
    <xf numFmtId="0" fontId="34" fillId="18" borderId="74" xfId="0" applyFont="1" applyFill="1" applyBorder="1" applyAlignment="1">
      <alignment horizontal="center" vertical="center"/>
    </xf>
    <xf numFmtId="0" fontId="35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2" fillId="19" borderId="0" xfId="0" applyFont="1" applyFill="1" applyAlignment="1">
      <alignment horizontal="left" indent="2"/>
    </xf>
    <xf numFmtId="3" fontId="34" fillId="18" borderId="74" xfId="0" applyNumberFormat="1" applyFont="1" applyFill="1" applyBorder="1" applyAlignment="1">
      <alignment horizontal="center" vertical="center"/>
    </xf>
    <xf numFmtId="0" fontId="35" fillId="18" borderId="105" xfId="0" applyFont="1" applyFill="1" applyBorder="1"/>
    <xf numFmtId="0" fontId="43" fillId="18" borderId="106" xfId="0" applyFont="1" applyFill="1" applyBorder="1"/>
    <xf numFmtId="3" fontId="35" fillId="18" borderId="100" xfId="0" applyNumberFormat="1" applyFont="1" applyFill="1" applyBorder="1"/>
    <xf numFmtId="3" fontId="43" fillId="18" borderId="100" xfId="0" applyNumberFormat="1" applyFont="1" applyFill="1" applyBorder="1"/>
    <xf numFmtId="3" fontId="34" fillId="18" borderId="100" xfId="0" applyNumberFormat="1" applyFont="1" applyFill="1" applyBorder="1"/>
    <xf numFmtId="3" fontId="47" fillId="7" borderId="0" xfId="0" applyNumberFormat="1" applyFont="1" applyFill="1" applyAlignment="1" applyProtection="1">
      <alignment vertical="center"/>
      <protection locked="0"/>
    </xf>
    <xf numFmtId="3" fontId="48" fillId="7" borderId="0" xfId="0" applyNumberFormat="1" applyFont="1" applyFill="1" applyAlignment="1" applyProtection="1">
      <alignment vertical="center"/>
      <protection locked="0"/>
    </xf>
    <xf numFmtId="0" fontId="49" fillId="0" borderId="0" xfId="0" applyFont="1"/>
    <xf numFmtId="0" fontId="49" fillId="0" borderId="0" xfId="0" applyFont="1" applyAlignment="1">
      <alignment horizontal="right"/>
    </xf>
    <xf numFmtId="165" fontId="0" fillId="19" borderId="16" xfId="0" applyNumberFormat="1" applyFill="1" applyBorder="1"/>
    <xf numFmtId="0" fontId="46" fillId="0" borderId="0" xfId="3"/>
    <xf numFmtId="0" fontId="54" fillId="0" borderId="30" xfId="3" applyFont="1" applyBorder="1"/>
    <xf numFmtId="0" fontId="54" fillId="0" borderId="31" xfId="3" applyFont="1" applyBorder="1" applyAlignment="1">
      <alignment horizontal="center"/>
    </xf>
    <xf numFmtId="0" fontId="55" fillId="0" borderId="31" xfId="3" applyFont="1" applyBorder="1" applyAlignment="1">
      <alignment horizontal="left"/>
    </xf>
    <xf numFmtId="0" fontId="21" fillId="0" borderId="31" xfId="3" applyFont="1" applyBorder="1"/>
    <xf numFmtId="0" fontId="46" fillId="0" borderId="29" xfId="3" applyBorder="1"/>
    <xf numFmtId="0" fontId="54" fillId="0" borderId="111" xfId="3" applyFont="1" applyBorder="1"/>
    <xf numFmtId="0" fontId="56" fillId="0" borderId="112" xfId="3" applyFont="1" applyBorder="1" applyAlignment="1">
      <alignment horizontal="center" vertical="center"/>
    </xf>
    <xf numFmtId="0" fontId="21" fillId="0" borderId="88" xfId="3" applyFont="1" applyBorder="1"/>
    <xf numFmtId="0" fontId="21" fillId="0" borderId="113" xfId="3" applyFont="1" applyBorder="1"/>
    <xf numFmtId="0" fontId="52" fillId="0" borderId="113" xfId="3" applyFont="1" applyBorder="1" applyAlignment="1">
      <alignment horizontal="center"/>
    </xf>
    <xf numFmtId="0" fontId="46" fillId="0" borderId="114" xfId="3" applyBorder="1"/>
    <xf numFmtId="0" fontId="21" fillId="0" borderId="116" xfId="3" applyFont="1" applyBorder="1" applyAlignment="1">
      <alignment horizontal="center"/>
    </xf>
    <xf numFmtId="0" fontId="21" fillId="0" borderId="117" xfId="3" applyFont="1" applyBorder="1" applyAlignment="1">
      <alignment horizontal="center"/>
    </xf>
    <xf numFmtId="0" fontId="21" fillId="0" borderId="120" xfId="3" applyFont="1" applyBorder="1" applyAlignment="1">
      <alignment horizontal="center"/>
    </xf>
    <xf numFmtId="0" fontId="21" fillId="0" borderId="121" xfId="3" applyFont="1" applyBorder="1" applyAlignment="1">
      <alignment horizontal="center"/>
    </xf>
    <xf numFmtId="0" fontId="21" fillId="0" borderId="122" xfId="3" applyFont="1" applyBorder="1"/>
    <xf numFmtId="0" fontId="21" fillId="0" borderId="123" xfId="3" applyFont="1" applyBorder="1"/>
    <xf numFmtId="3" fontId="21" fillId="0" borderId="123" xfId="3" applyNumberFormat="1" applyFont="1" applyBorder="1" applyAlignment="1">
      <alignment horizontal="center"/>
    </xf>
    <xf numFmtId="0" fontId="21" fillId="0" borderId="125" xfId="3" applyFont="1" applyBorder="1"/>
    <xf numFmtId="0" fontId="21" fillId="0" borderId="27" xfId="3" applyFont="1" applyBorder="1"/>
    <xf numFmtId="0" fontId="21" fillId="0" borderId="127" xfId="3" applyFont="1" applyBorder="1"/>
    <xf numFmtId="0" fontId="21" fillId="0" borderId="128" xfId="3" applyFont="1" applyBorder="1"/>
    <xf numFmtId="0" fontId="21" fillId="0" borderId="25" xfId="3" applyFont="1" applyBorder="1"/>
    <xf numFmtId="0" fontId="52" fillId="0" borderId="26" xfId="3" applyFont="1" applyBorder="1"/>
    <xf numFmtId="0" fontId="21" fillId="0" borderId="0" xfId="3" applyFont="1"/>
    <xf numFmtId="0" fontId="21" fillId="0" borderId="0" xfId="3" applyFont="1" applyAlignment="1">
      <alignment horizontal="center"/>
    </xf>
    <xf numFmtId="0" fontId="51" fillId="0" borderId="31" xfId="3" applyFont="1" applyBorder="1" applyAlignment="1">
      <alignment horizontal="left"/>
    </xf>
    <xf numFmtId="0" fontId="57" fillId="0" borderId="112" xfId="3" applyFont="1" applyBorder="1" applyAlignment="1">
      <alignment horizontal="center" vertical="center"/>
    </xf>
    <xf numFmtId="0" fontId="58" fillId="0" borderId="116" xfId="3" applyFont="1" applyBorder="1" applyAlignment="1">
      <alignment horizontal="center"/>
    </xf>
    <xf numFmtId="0" fontId="58" fillId="0" borderId="120" xfId="3" applyFont="1" applyBorder="1" applyAlignment="1">
      <alignment horizontal="center"/>
    </xf>
    <xf numFmtId="0" fontId="21" fillId="0" borderId="27" xfId="3" applyFont="1" applyBorder="1" applyAlignment="1">
      <alignment horizontal="left" indent="1"/>
    </xf>
    <xf numFmtId="3" fontId="21" fillId="0" borderId="27" xfId="3" applyNumberFormat="1" applyFont="1" applyBorder="1"/>
    <xf numFmtId="3" fontId="21" fillId="0" borderId="27" xfId="3" applyNumberFormat="1" applyFont="1" applyBorder="1" applyAlignment="1">
      <alignment horizontal="right"/>
    </xf>
    <xf numFmtId="3" fontId="58" fillId="0" borderId="27" xfId="3" applyNumberFormat="1" applyFont="1" applyBorder="1"/>
    <xf numFmtId="3" fontId="46" fillId="0" borderId="126" xfId="3" applyNumberFormat="1" applyBorder="1"/>
    <xf numFmtId="0" fontId="21" fillId="0" borderId="131" xfId="3" applyFont="1" applyBorder="1"/>
    <xf numFmtId="0" fontId="21" fillId="0" borderId="132" xfId="3" applyFont="1" applyBorder="1"/>
    <xf numFmtId="3" fontId="21" fillId="0" borderId="132" xfId="3" applyNumberFormat="1" applyFont="1" applyBorder="1"/>
    <xf numFmtId="3" fontId="58" fillId="0" borderId="132" xfId="3" applyNumberFormat="1" applyFont="1" applyBorder="1"/>
    <xf numFmtId="3" fontId="46" fillId="0" borderId="133" xfId="3" applyNumberFormat="1" applyBorder="1"/>
    <xf numFmtId="3" fontId="52" fillId="0" borderId="26" xfId="3" applyNumberFormat="1" applyFont="1" applyBorder="1"/>
    <xf numFmtId="3" fontId="21" fillId="0" borderId="26" xfId="3" applyNumberFormat="1" applyFont="1" applyBorder="1"/>
    <xf numFmtId="3" fontId="59" fillId="0" borderId="26" xfId="3" applyNumberFormat="1" applyFont="1" applyBorder="1"/>
    <xf numFmtId="166" fontId="21" fillId="0" borderId="0" xfId="3" applyNumberFormat="1" applyFont="1"/>
    <xf numFmtId="0" fontId="21" fillId="0" borderId="0" xfId="3" applyFont="1" applyAlignment="1">
      <alignment horizontal="right"/>
    </xf>
    <xf numFmtId="14" fontId="21" fillId="0" borderId="0" xfId="3" applyNumberFormat="1" applyFont="1"/>
    <xf numFmtId="0" fontId="21" fillId="0" borderId="134" xfId="3" applyFont="1" applyBorder="1"/>
    <xf numFmtId="0" fontId="21" fillId="0" borderId="135" xfId="3" applyFont="1" applyBorder="1" applyAlignment="1">
      <alignment horizontal="left" indent="1"/>
    </xf>
    <xf numFmtId="3" fontId="21" fillId="0" borderId="135" xfId="3" applyNumberFormat="1" applyFont="1" applyBorder="1"/>
    <xf numFmtId="3" fontId="58" fillId="0" borderId="135" xfId="3" applyNumberFormat="1" applyFont="1" applyBorder="1"/>
    <xf numFmtId="0" fontId="21" fillId="0" borderId="128" xfId="3" applyFont="1" applyBorder="1" applyAlignment="1">
      <alignment horizontal="left" indent="1"/>
    </xf>
    <xf numFmtId="3" fontId="21" fillId="0" borderId="128" xfId="3" applyNumberFormat="1" applyFont="1" applyBorder="1"/>
    <xf numFmtId="3" fontId="46" fillId="0" borderId="129" xfId="3" applyNumberFormat="1" applyBorder="1"/>
    <xf numFmtId="0" fontId="54" fillId="0" borderId="31" xfId="3" applyFont="1" applyBorder="1" applyAlignment="1">
      <alignment horizontal="left"/>
    </xf>
    <xf numFmtId="3" fontId="52" fillId="0" borderId="26" xfId="3" applyNumberFormat="1" applyFont="1" applyBorder="1" applyAlignment="1">
      <alignment horizontal="center"/>
    </xf>
    <xf numFmtId="0" fontId="42" fillId="0" borderId="0" xfId="3" applyFont="1"/>
    <xf numFmtId="0" fontId="21" fillId="0" borderId="135" xfId="3" applyFont="1" applyBorder="1"/>
    <xf numFmtId="0" fontId="61" fillId="0" borderId="0" xfId="3" applyFont="1"/>
    <xf numFmtId="3" fontId="61" fillId="0" borderId="0" xfId="3" applyNumberFormat="1" applyFont="1" applyAlignment="1">
      <alignment horizontal="right"/>
    </xf>
    <xf numFmtId="0" fontId="61" fillId="0" borderId="0" xfId="3" applyFont="1" applyAlignment="1">
      <alignment horizontal="right"/>
    </xf>
    <xf numFmtId="3" fontId="60" fillId="0" borderId="126" xfId="3" applyNumberFormat="1" applyFont="1" applyBorder="1"/>
    <xf numFmtId="3" fontId="60" fillId="0" borderId="133" xfId="3" applyNumberFormat="1" applyFont="1" applyBorder="1"/>
    <xf numFmtId="3" fontId="54" fillId="0" borderId="130" xfId="3" applyNumberFormat="1" applyFont="1" applyBorder="1"/>
    <xf numFmtId="3" fontId="60" fillId="0" borderId="124" xfId="3" applyNumberFormat="1" applyFont="1" applyBorder="1" applyAlignment="1">
      <alignment horizontal="center"/>
    </xf>
    <xf numFmtId="3" fontId="54" fillId="0" borderId="130" xfId="3" applyNumberFormat="1" applyFont="1" applyBorder="1" applyAlignment="1">
      <alignment horizontal="center"/>
    </xf>
    <xf numFmtId="3" fontId="60" fillId="0" borderId="130" xfId="3" applyNumberFormat="1" applyFont="1" applyBorder="1"/>
    <xf numFmtId="3" fontId="60" fillId="0" borderId="136" xfId="3" applyNumberFormat="1" applyFont="1" applyBorder="1"/>
    <xf numFmtId="3" fontId="60" fillId="0" borderId="129" xfId="3" applyNumberFormat="1" applyFont="1" applyBorder="1"/>
    <xf numFmtId="3" fontId="21" fillId="0" borderId="123" xfId="3" applyNumberFormat="1" applyFont="1" applyBorder="1" applyAlignment="1">
      <alignment horizontal="right"/>
    </xf>
    <xf numFmtId="3" fontId="21" fillId="0" borderId="128" xfId="3" applyNumberFormat="1" applyFont="1" applyBorder="1" applyAlignment="1">
      <alignment horizontal="right"/>
    </xf>
    <xf numFmtId="0" fontId="21" fillId="0" borderId="132" xfId="3" applyFont="1" applyBorder="1" applyAlignment="1">
      <alignment horizontal="left" indent="1"/>
    </xf>
    <xf numFmtId="0" fontId="21" fillId="0" borderId="123" xfId="3" applyFont="1" applyBorder="1" applyAlignment="1">
      <alignment horizontal="left" indent="1"/>
    </xf>
    <xf numFmtId="3" fontId="52" fillId="0" borderId="26" xfId="3" applyNumberFormat="1" applyFont="1" applyBorder="1" applyAlignment="1">
      <alignment horizontal="right"/>
    </xf>
    <xf numFmtId="3" fontId="60" fillId="0" borderId="27" xfId="3" applyNumberFormat="1" applyFont="1" applyBorder="1"/>
    <xf numFmtId="3" fontId="60" fillId="0" borderId="135" xfId="3" applyNumberFormat="1" applyFont="1" applyBorder="1"/>
    <xf numFmtId="3" fontId="60" fillId="0" borderId="132" xfId="3" applyNumberFormat="1" applyFont="1" applyBorder="1"/>
    <xf numFmtId="0" fontId="20" fillId="20" borderId="0" xfId="5" applyFill="1" applyAlignment="1">
      <alignment vertical="center"/>
    </xf>
    <xf numFmtId="0" fontId="50" fillId="20" borderId="0" xfId="5" applyFont="1" applyFill="1" applyAlignment="1">
      <alignment horizontal="right" vertical="center"/>
    </xf>
    <xf numFmtId="1" fontId="41" fillId="21" borderId="0" xfId="5" applyNumberFormat="1" applyFont="1" applyFill="1" applyAlignment="1" applyProtection="1">
      <alignment horizontal="right" vertical="center"/>
      <protection locked="0"/>
    </xf>
    <xf numFmtId="1" fontId="41" fillId="22" borderId="0" xfId="5" applyNumberFormat="1" applyFont="1" applyFill="1" applyAlignment="1" applyProtection="1">
      <alignment horizontal="left" vertical="center"/>
      <protection locked="0"/>
    </xf>
    <xf numFmtId="0" fontId="41" fillId="20" borderId="0" xfId="6" applyFont="1" applyFill="1" applyAlignment="1">
      <alignment horizontal="right" vertical="center"/>
    </xf>
    <xf numFmtId="0" fontId="20" fillId="0" borderId="0" xfId="5"/>
    <xf numFmtId="0" fontId="32" fillId="20" borderId="0" xfId="6" applyFont="1" applyFill="1" applyAlignment="1">
      <alignment vertical="center"/>
    </xf>
    <xf numFmtId="0" fontId="41" fillId="20" borderId="0" xfId="6" applyFont="1" applyFill="1" applyAlignment="1">
      <alignment vertical="center"/>
    </xf>
    <xf numFmtId="0" fontId="32" fillId="0" borderId="0" xfId="6" applyFont="1" applyAlignment="1">
      <alignment vertical="center"/>
    </xf>
    <xf numFmtId="0" fontId="64" fillId="0" borderId="0" xfId="5" applyFont="1" applyAlignment="1">
      <alignment vertical="center"/>
    </xf>
    <xf numFmtId="0" fontId="64" fillId="0" borderId="0" xfId="5" applyFont="1"/>
    <xf numFmtId="0" fontId="32" fillId="20" borderId="0" xfId="6" applyFont="1" applyFill="1" applyAlignment="1">
      <alignment horizontal="right" vertical="center"/>
    </xf>
    <xf numFmtId="0" fontId="41" fillId="20" borderId="152" xfId="6" applyFont="1" applyFill="1" applyBorder="1" applyAlignment="1">
      <alignment horizontal="center" vertical="center"/>
    </xf>
    <xf numFmtId="3" fontId="65" fillId="23" borderId="14" xfId="6" applyNumberFormat="1" applyFont="1" applyFill="1" applyBorder="1" applyAlignment="1">
      <alignment horizontal="right" vertical="center" wrapText="1"/>
    </xf>
    <xf numFmtId="3" fontId="65" fillId="23" borderId="154" xfId="6" applyNumberFormat="1" applyFont="1" applyFill="1" applyBorder="1" applyAlignment="1">
      <alignment horizontal="right" vertical="center" wrapText="1"/>
    </xf>
    <xf numFmtId="3" fontId="65" fillId="23" borderId="26" xfId="6" applyNumberFormat="1" applyFont="1" applyFill="1" applyBorder="1" applyAlignment="1">
      <alignment horizontal="right" vertical="center"/>
    </xf>
    <xf numFmtId="3" fontId="65" fillId="23" borderId="130" xfId="6" applyNumberFormat="1" applyFont="1" applyFill="1" applyBorder="1" applyAlignment="1">
      <alignment horizontal="right" vertical="center"/>
    </xf>
    <xf numFmtId="0" fontId="65" fillId="24" borderId="25" xfId="6" applyFont="1" applyFill="1" applyBorder="1" applyAlignment="1">
      <alignment horizontal="center" vertical="center"/>
    </xf>
    <xf numFmtId="3" fontId="65" fillId="24" borderId="14" xfId="6" applyNumberFormat="1" applyFont="1" applyFill="1" applyBorder="1" applyAlignment="1">
      <alignment horizontal="right" vertical="center"/>
    </xf>
    <xf numFmtId="3" fontId="65" fillId="24" borderId="154" xfId="6" applyNumberFormat="1" applyFont="1" applyFill="1" applyBorder="1" applyAlignment="1">
      <alignment horizontal="right" vertical="center"/>
    </xf>
    <xf numFmtId="3" fontId="65" fillId="24" borderId="26" xfId="6" applyNumberFormat="1" applyFont="1" applyFill="1" applyBorder="1" applyAlignment="1">
      <alignment horizontal="right" vertical="center"/>
    </xf>
    <xf numFmtId="3" fontId="65" fillId="24" borderId="130" xfId="6" applyNumberFormat="1" applyFont="1" applyFill="1" applyBorder="1" applyAlignment="1">
      <alignment horizontal="right" vertical="center"/>
    </xf>
    <xf numFmtId="0" fontId="41" fillId="25" borderId="25" xfId="6" applyFont="1" applyFill="1" applyBorder="1" applyAlignment="1">
      <alignment horizontal="center" vertical="center"/>
    </xf>
    <xf numFmtId="3" fontId="41" fillId="25" borderId="14" xfId="6" applyNumberFormat="1" applyFont="1" applyFill="1" applyBorder="1" applyAlignment="1">
      <alignment horizontal="right" vertical="center"/>
    </xf>
    <xf numFmtId="3" fontId="41" fillId="25" borderId="155" xfId="6" applyNumberFormat="1" applyFont="1" applyFill="1" applyBorder="1" applyAlignment="1">
      <alignment horizontal="right" vertical="center"/>
    </xf>
    <xf numFmtId="3" fontId="41" fillId="25" borderId="156" xfId="6" applyNumberFormat="1" applyFont="1" applyFill="1" applyBorder="1" applyAlignment="1">
      <alignment horizontal="right" vertical="center"/>
    </xf>
    <xf numFmtId="3" fontId="41" fillId="25" borderId="157" xfId="6" applyNumberFormat="1" applyFont="1" applyFill="1" applyBorder="1" applyAlignment="1">
      <alignment horizontal="right" vertical="center"/>
    </xf>
    <xf numFmtId="0" fontId="32" fillId="26" borderId="141" xfId="6" applyFont="1" applyFill="1" applyBorder="1" applyAlignment="1">
      <alignment horizontal="center" vertical="center"/>
    </xf>
    <xf numFmtId="0" fontId="32" fillId="26" borderId="76" xfId="6" applyFont="1" applyFill="1" applyBorder="1" applyAlignment="1">
      <alignment horizontal="center" vertical="center"/>
    </xf>
    <xf numFmtId="0" fontId="32" fillId="26" borderId="80" xfId="6" applyFont="1" applyFill="1" applyBorder="1" applyAlignment="1">
      <alignment vertical="center"/>
    </xf>
    <xf numFmtId="3" fontId="32" fillId="26" borderId="158" xfId="6" applyNumberFormat="1" applyFont="1" applyFill="1" applyBorder="1" applyAlignment="1">
      <alignment horizontal="right" vertical="center"/>
    </xf>
    <xf numFmtId="3" fontId="32" fillId="22" borderId="142" xfId="5" applyNumberFormat="1" applyFont="1" applyFill="1" applyBorder="1" applyAlignment="1" applyProtection="1">
      <alignment horizontal="right" vertical="top"/>
      <protection locked="0"/>
    </xf>
    <xf numFmtId="3" fontId="32" fillId="22" borderId="143" xfId="5" applyNumberFormat="1" applyFont="1" applyFill="1" applyBorder="1" applyAlignment="1" applyProtection="1">
      <alignment horizontal="right" vertical="top"/>
      <protection locked="0"/>
    </xf>
    <xf numFmtId="3" fontId="32" fillId="22" borderId="146" xfId="5" applyNumberFormat="1" applyFont="1" applyFill="1" applyBorder="1" applyAlignment="1" applyProtection="1">
      <alignment horizontal="right" vertical="top"/>
      <protection locked="0"/>
    </xf>
    <xf numFmtId="0" fontId="32" fillId="26" borderId="137" xfId="6" applyFont="1" applyFill="1" applyBorder="1" applyAlignment="1">
      <alignment horizontal="center" vertical="center"/>
    </xf>
    <xf numFmtId="0" fontId="32" fillId="26" borderId="69" xfId="6" applyFont="1" applyFill="1" applyBorder="1" applyAlignment="1">
      <alignment horizontal="center" vertical="center"/>
    </xf>
    <xf numFmtId="0" fontId="32" fillId="26" borderId="63" xfId="6" applyFont="1" applyFill="1" applyBorder="1" applyAlignment="1">
      <alignment vertical="center"/>
    </xf>
    <xf numFmtId="3" fontId="32" fillId="26" borderId="159" xfId="6" applyNumberFormat="1" applyFont="1" applyFill="1" applyBorder="1" applyAlignment="1">
      <alignment horizontal="right" vertical="center"/>
    </xf>
    <xf numFmtId="3" fontId="32" fillId="22" borderId="137" xfId="5" applyNumberFormat="1" applyFont="1" applyFill="1" applyBorder="1" applyAlignment="1" applyProtection="1">
      <alignment horizontal="right" vertical="top"/>
      <protection locked="0"/>
    </xf>
    <xf numFmtId="3" fontId="32" fillId="22" borderId="69" xfId="5" applyNumberFormat="1" applyFont="1" applyFill="1" applyBorder="1" applyAlignment="1" applyProtection="1">
      <alignment horizontal="right" vertical="top"/>
      <protection locked="0"/>
    </xf>
    <xf numFmtId="3" fontId="32" fillId="22" borderId="139" xfId="5" applyNumberFormat="1" applyFont="1" applyFill="1" applyBorder="1" applyAlignment="1" applyProtection="1">
      <alignment horizontal="right" vertical="top"/>
      <protection locked="0"/>
    </xf>
    <xf numFmtId="0" fontId="32" fillId="26" borderId="115" xfId="6" applyFont="1" applyFill="1" applyBorder="1" applyAlignment="1">
      <alignment horizontal="center" vertical="center"/>
    </xf>
    <xf numFmtId="0" fontId="32" fillId="26" borderId="86" xfId="6" applyFont="1" applyFill="1" applyBorder="1" applyAlignment="1">
      <alignment horizontal="center" vertical="center"/>
    </xf>
    <xf numFmtId="0" fontId="32" fillId="26" borderId="88" xfId="6" applyFont="1" applyFill="1" applyBorder="1" applyAlignment="1">
      <alignment vertical="center"/>
    </xf>
    <xf numFmtId="3" fontId="32" fillId="26" borderId="160" xfId="6" applyNumberFormat="1" applyFont="1" applyFill="1" applyBorder="1" applyAlignment="1">
      <alignment horizontal="right" vertical="center"/>
    </xf>
    <xf numFmtId="3" fontId="32" fillId="22" borderId="147" xfId="5" applyNumberFormat="1" applyFont="1" applyFill="1" applyBorder="1" applyAlignment="1" applyProtection="1">
      <alignment horizontal="right" vertical="top"/>
      <protection locked="0"/>
    </xf>
    <xf numFmtId="3" fontId="32" fillId="22" borderId="148" xfId="5" applyNumberFormat="1" applyFont="1" applyFill="1" applyBorder="1" applyAlignment="1" applyProtection="1">
      <alignment horizontal="right" vertical="top"/>
      <protection locked="0"/>
    </xf>
    <xf numFmtId="3" fontId="32" fillId="22" borderId="152" xfId="5" applyNumberFormat="1" applyFont="1" applyFill="1" applyBorder="1" applyAlignment="1" applyProtection="1">
      <alignment horizontal="right" vertical="top"/>
      <protection locked="0"/>
    </xf>
    <xf numFmtId="3" fontId="41" fillId="25" borderId="154" xfId="6" applyNumberFormat="1" applyFont="1" applyFill="1" applyBorder="1" applyAlignment="1">
      <alignment horizontal="right" vertical="center"/>
    </xf>
    <xf numFmtId="3" fontId="41" fillId="25" borderId="26" xfId="6" applyNumberFormat="1" applyFont="1" applyFill="1" applyBorder="1" applyAlignment="1">
      <alignment horizontal="right" vertical="center"/>
    </xf>
    <xf numFmtId="3" fontId="41" fillId="25" borderId="130" xfId="6" applyNumberFormat="1" applyFont="1" applyFill="1" applyBorder="1" applyAlignment="1">
      <alignment horizontal="right" vertical="center"/>
    </xf>
    <xf numFmtId="0" fontId="65" fillId="27" borderId="25" xfId="6" applyFont="1" applyFill="1" applyBorder="1" applyAlignment="1">
      <alignment horizontal="center" vertical="center"/>
    </xf>
    <xf numFmtId="3" fontId="65" fillId="27" borderId="14" xfId="6" applyNumberFormat="1" applyFont="1" applyFill="1" applyBorder="1" applyAlignment="1">
      <alignment horizontal="right" vertical="center"/>
    </xf>
    <xf numFmtId="3" fontId="65" fillId="27" borderId="154" xfId="6" applyNumberFormat="1" applyFont="1" applyFill="1" applyBorder="1" applyAlignment="1">
      <alignment horizontal="right" vertical="center"/>
    </xf>
    <xf numFmtId="0" fontId="41" fillId="28" borderId="25" xfId="6" applyFont="1" applyFill="1" applyBorder="1" applyAlignment="1">
      <alignment horizontal="center" vertical="center"/>
    </xf>
    <xf numFmtId="3" fontId="41" fillId="28" borderId="14" xfId="6" applyNumberFormat="1" applyFont="1" applyFill="1" applyBorder="1" applyAlignment="1">
      <alignment horizontal="right" vertical="center"/>
    </xf>
    <xf numFmtId="3" fontId="41" fillId="28" borderId="154" xfId="6" applyNumberFormat="1" applyFont="1" applyFill="1" applyBorder="1" applyAlignment="1">
      <alignment horizontal="right" vertical="center"/>
    </xf>
    <xf numFmtId="0" fontId="32" fillId="29" borderId="141" xfId="6" applyFont="1" applyFill="1" applyBorder="1" applyAlignment="1">
      <alignment horizontal="center" vertical="center"/>
    </xf>
    <xf numFmtId="0" fontId="32" fillId="29" borderId="76" xfId="6" applyFont="1" applyFill="1" applyBorder="1" applyAlignment="1">
      <alignment horizontal="center" vertical="center"/>
    </xf>
    <xf numFmtId="0" fontId="32" fillId="29" borderId="80" xfId="6" applyFont="1" applyFill="1" applyBorder="1" applyAlignment="1">
      <alignment vertical="center"/>
    </xf>
    <xf numFmtId="3" fontId="32" fillId="29" borderId="158" xfId="6" applyNumberFormat="1" applyFont="1" applyFill="1" applyBorder="1" applyAlignment="1">
      <alignment horizontal="right" vertical="center"/>
    </xf>
    <xf numFmtId="0" fontId="32" fillId="29" borderId="137" xfId="6" applyFont="1" applyFill="1" applyBorder="1" applyAlignment="1">
      <alignment horizontal="center" vertical="center"/>
    </xf>
    <xf numFmtId="0" fontId="32" fillId="29" borderId="69" xfId="6" applyFont="1" applyFill="1" applyBorder="1" applyAlignment="1">
      <alignment horizontal="center" vertical="center"/>
    </xf>
    <xf numFmtId="0" fontId="32" fillId="29" borderId="63" xfId="6" applyFont="1" applyFill="1" applyBorder="1" applyAlignment="1">
      <alignment vertical="center"/>
    </xf>
    <xf numFmtId="3" fontId="32" fillId="29" borderId="159" xfId="6" applyNumberFormat="1" applyFont="1" applyFill="1" applyBorder="1" applyAlignment="1">
      <alignment horizontal="right" vertical="center"/>
    </xf>
    <xf numFmtId="3" fontId="64" fillId="0" borderId="0" xfId="5" applyNumberFormat="1" applyFont="1" applyAlignment="1">
      <alignment vertical="center"/>
    </xf>
    <xf numFmtId="0" fontId="32" fillId="29" borderId="115" xfId="6" applyFont="1" applyFill="1" applyBorder="1" applyAlignment="1">
      <alignment horizontal="center" vertical="center"/>
    </xf>
    <xf numFmtId="0" fontId="32" fillId="29" borderId="86" xfId="6" applyFont="1" applyFill="1" applyBorder="1" applyAlignment="1">
      <alignment horizontal="center" vertical="center"/>
    </xf>
    <xf numFmtId="0" fontId="32" fillId="29" borderId="88" xfId="6" applyFont="1" applyFill="1" applyBorder="1" applyAlignment="1">
      <alignment vertical="center"/>
    </xf>
    <xf numFmtId="3" fontId="32" fillId="29" borderId="160" xfId="6" applyNumberFormat="1" applyFont="1" applyFill="1" applyBorder="1" applyAlignment="1">
      <alignment horizontal="right" vertical="center"/>
    </xf>
    <xf numFmtId="0" fontId="65" fillId="30" borderId="25" xfId="6" applyFont="1" applyFill="1" applyBorder="1" applyAlignment="1">
      <alignment horizontal="center" vertical="center"/>
    </xf>
    <xf numFmtId="3" fontId="65" fillId="30" borderId="14" xfId="6" applyNumberFormat="1" applyFont="1" applyFill="1" applyBorder="1" applyAlignment="1">
      <alignment horizontal="right" vertical="center"/>
    </xf>
    <xf numFmtId="3" fontId="65" fillId="30" borderId="154" xfId="6" applyNumberFormat="1" applyFont="1" applyFill="1" applyBorder="1" applyAlignment="1">
      <alignment horizontal="right" vertical="center"/>
    </xf>
    <xf numFmtId="0" fontId="41" fillId="31" borderId="25" xfId="6" applyFont="1" applyFill="1" applyBorder="1" applyAlignment="1">
      <alignment horizontal="center" vertical="center"/>
    </xf>
    <xf numFmtId="3" fontId="41" fillId="31" borderId="14" xfId="6" applyNumberFormat="1" applyFont="1" applyFill="1" applyBorder="1" applyAlignment="1">
      <alignment horizontal="right" vertical="center"/>
    </xf>
    <xf numFmtId="3" fontId="41" fillId="31" borderId="154" xfId="6" applyNumberFormat="1" applyFont="1" applyFill="1" applyBorder="1" applyAlignment="1">
      <alignment horizontal="right" vertical="center"/>
    </xf>
    <xf numFmtId="0" fontId="32" fillId="19" borderId="137" xfId="6" applyFont="1" applyFill="1" applyBorder="1" applyAlignment="1">
      <alignment horizontal="center" vertical="center"/>
    </xf>
    <xf numFmtId="0" fontId="32" fillId="19" borderId="69" xfId="6" applyFont="1" applyFill="1" applyBorder="1" applyAlignment="1">
      <alignment horizontal="center" vertical="center"/>
    </xf>
    <xf numFmtId="0" fontId="32" fillId="19" borderId="63" xfId="6" applyFont="1" applyFill="1" applyBorder="1" applyAlignment="1">
      <alignment vertical="center"/>
    </xf>
    <xf numFmtId="3" fontId="32" fillId="19" borderId="159" xfId="6" applyNumberFormat="1" applyFont="1" applyFill="1" applyBorder="1" applyAlignment="1">
      <alignment horizontal="right" vertical="center"/>
    </xf>
    <xf numFmtId="0" fontId="41" fillId="31" borderId="137" xfId="6" applyFont="1" applyFill="1" applyBorder="1" applyAlignment="1">
      <alignment horizontal="center" vertical="center"/>
    </xf>
    <xf numFmtId="3" fontId="41" fillId="31" borderId="159" xfId="6" applyNumberFormat="1" applyFont="1" applyFill="1" applyBorder="1" applyAlignment="1">
      <alignment horizontal="right" vertical="center"/>
    </xf>
    <xf numFmtId="3" fontId="41" fillId="31" borderId="161" xfId="6" applyNumberFormat="1" applyFont="1" applyFill="1" applyBorder="1" applyAlignment="1">
      <alignment horizontal="right" vertical="center"/>
    </xf>
    <xf numFmtId="0" fontId="32" fillId="26" borderId="125" xfId="6" applyFont="1" applyFill="1" applyBorder="1" applyAlignment="1">
      <alignment horizontal="center" vertical="center"/>
    </xf>
    <xf numFmtId="0" fontId="32" fillId="26" borderId="87" xfId="6" applyFont="1" applyFill="1" applyBorder="1" applyAlignment="1">
      <alignment horizontal="center" vertical="center"/>
    </xf>
    <xf numFmtId="0" fontId="32" fillId="26" borderId="99" xfId="6" applyFont="1" applyFill="1" applyBorder="1" applyAlignment="1">
      <alignment vertical="center"/>
    </xf>
    <xf numFmtId="3" fontId="32" fillId="26" borderId="22" xfId="6" applyNumberFormat="1" applyFont="1" applyFill="1" applyBorder="1" applyAlignment="1">
      <alignment horizontal="right" vertical="center"/>
    </xf>
    <xf numFmtId="3" fontId="32" fillId="32" borderId="137" xfId="5" applyNumberFormat="1" applyFont="1" applyFill="1" applyBorder="1" applyAlignment="1" applyProtection="1">
      <alignment horizontal="right" vertical="top"/>
      <protection locked="0"/>
    </xf>
    <xf numFmtId="3" fontId="32" fillId="32" borderId="69" xfId="5" applyNumberFormat="1" applyFont="1" applyFill="1" applyBorder="1" applyAlignment="1" applyProtection="1">
      <alignment horizontal="right" vertical="top"/>
      <protection locked="0"/>
    </xf>
    <xf numFmtId="3" fontId="32" fillId="32" borderId="139" xfId="5" applyNumberFormat="1" applyFont="1" applyFill="1" applyBorder="1" applyAlignment="1" applyProtection="1">
      <alignment horizontal="right" vertical="top"/>
      <protection locked="0"/>
    </xf>
    <xf numFmtId="0" fontId="41" fillId="28" borderId="137" xfId="6" applyFont="1" applyFill="1" applyBorder="1" applyAlignment="1">
      <alignment horizontal="center" vertical="center"/>
    </xf>
    <xf numFmtId="3" fontId="41" fillId="28" borderId="159" xfId="6" applyNumberFormat="1" applyFont="1" applyFill="1" applyBorder="1" applyAlignment="1">
      <alignment horizontal="right" vertical="center"/>
    </xf>
    <xf numFmtId="3" fontId="41" fillId="28" borderId="161" xfId="6" applyNumberFormat="1" applyFont="1" applyFill="1" applyBorder="1" applyAlignment="1">
      <alignment horizontal="right" vertical="center"/>
    </xf>
    <xf numFmtId="0" fontId="32" fillId="19" borderId="141" xfId="6" applyFont="1" applyFill="1" applyBorder="1" applyAlignment="1">
      <alignment horizontal="center" vertical="center"/>
    </xf>
    <xf numFmtId="0" fontId="32" fillId="19" borderId="76" xfId="6" applyFont="1" applyFill="1" applyBorder="1" applyAlignment="1">
      <alignment horizontal="center" vertical="center"/>
    </xf>
    <xf numFmtId="0" fontId="32" fillId="19" borderId="80" xfId="6" applyFont="1" applyFill="1" applyBorder="1" applyAlignment="1">
      <alignment vertical="center"/>
    </xf>
    <xf numFmtId="3" fontId="32" fillId="19" borderId="158" xfId="6" applyNumberFormat="1" applyFont="1" applyFill="1" applyBorder="1" applyAlignment="1">
      <alignment horizontal="right" vertical="center"/>
    </xf>
    <xf numFmtId="0" fontId="32" fillId="19" borderId="115" xfId="6" applyFont="1" applyFill="1" applyBorder="1" applyAlignment="1">
      <alignment horizontal="center" vertical="center"/>
    </xf>
    <xf numFmtId="0" fontId="32" fillId="19" borderId="86" xfId="6" applyFont="1" applyFill="1" applyBorder="1" applyAlignment="1">
      <alignment horizontal="center" vertical="center"/>
    </xf>
    <xf numFmtId="0" fontId="32" fillId="19" borderId="88" xfId="6" applyFont="1" applyFill="1" applyBorder="1" applyAlignment="1">
      <alignment vertical="center"/>
    </xf>
    <xf numFmtId="3" fontId="32" fillId="19" borderId="160" xfId="6" applyNumberFormat="1" applyFont="1" applyFill="1" applyBorder="1" applyAlignment="1">
      <alignment horizontal="right" vertical="center"/>
    </xf>
    <xf numFmtId="3" fontId="66" fillId="22" borderId="137" xfId="5" applyNumberFormat="1" applyFont="1" applyFill="1" applyBorder="1" applyAlignment="1" applyProtection="1">
      <alignment horizontal="right" vertical="top"/>
      <protection locked="0"/>
    </xf>
    <xf numFmtId="3" fontId="66" fillId="22" borderId="69" xfId="5" applyNumberFormat="1" applyFont="1" applyFill="1" applyBorder="1" applyAlignment="1" applyProtection="1">
      <alignment horizontal="right" vertical="top"/>
      <protection locked="0"/>
    </xf>
    <xf numFmtId="3" fontId="66" fillId="22" borderId="139" xfId="5" applyNumberFormat="1" applyFont="1" applyFill="1" applyBorder="1" applyAlignment="1" applyProtection="1">
      <alignment horizontal="right" vertical="top"/>
      <protection locked="0"/>
    </xf>
    <xf numFmtId="0" fontId="32" fillId="29" borderId="147" xfId="6" applyFont="1" applyFill="1" applyBorder="1" applyAlignment="1">
      <alignment horizontal="center" vertical="center"/>
    </xf>
    <xf numFmtId="0" fontId="32" fillId="29" borderId="148" xfId="6" applyFont="1" applyFill="1" applyBorder="1" applyAlignment="1">
      <alignment horizontal="center" vertical="center"/>
    </xf>
    <xf numFmtId="0" fontId="32" fillId="29" borderId="149" xfId="6" applyFont="1" applyFill="1" applyBorder="1" applyAlignment="1">
      <alignment vertical="center"/>
    </xf>
    <xf numFmtId="3" fontId="32" fillId="29" borderId="150" xfId="6" applyNumberFormat="1" applyFont="1" applyFill="1" applyBorder="1" applyAlignment="1">
      <alignment horizontal="right" vertical="center"/>
    </xf>
    <xf numFmtId="0" fontId="32" fillId="0" borderId="0" xfId="6" applyFont="1" applyAlignment="1">
      <alignment horizontal="center" vertical="center"/>
    </xf>
    <xf numFmtId="3" fontId="32" fillId="0" borderId="0" xfId="6" applyNumberFormat="1" applyFont="1" applyAlignment="1">
      <alignment horizontal="right" vertical="center"/>
    </xf>
    <xf numFmtId="3" fontId="32" fillId="0" borderId="0" xfId="5" applyNumberFormat="1" applyFont="1" applyAlignment="1" applyProtection="1">
      <alignment horizontal="right" vertical="top"/>
      <protection locked="0"/>
    </xf>
    <xf numFmtId="3" fontId="32" fillId="33" borderId="0" xfId="6" applyNumberFormat="1" applyFont="1" applyFill="1" applyAlignment="1">
      <alignment vertical="center"/>
    </xf>
    <xf numFmtId="3" fontId="32" fillId="33" borderId="0" xfId="6" applyNumberFormat="1" applyFont="1" applyFill="1" applyAlignment="1">
      <alignment horizontal="left" vertical="center"/>
    </xf>
    <xf numFmtId="49" fontId="32" fillId="22" borderId="0" xfId="5" applyNumberFormat="1" applyFont="1" applyFill="1" applyAlignment="1" applyProtection="1">
      <alignment vertical="center"/>
      <protection locked="0"/>
    </xf>
    <xf numFmtId="0" fontId="41" fillId="0" borderId="0" xfId="6" applyFont="1" applyAlignment="1">
      <alignment vertical="center"/>
    </xf>
    <xf numFmtId="0" fontId="32" fillId="33" borderId="0" xfId="6" applyFont="1" applyFill="1" applyAlignment="1">
      <alignment horizontal="right" vertical="center"/>
    </xf>
    <xf numFmtId="49" fontId="32" fillId="22" borderId="0" xfId="5" applyNumberFormat="1" applyFont="1" applyFill="1" applyAlignment="1" applyProtection="1">
      <alignment horizontal="left" vertical="center"/>
      <protection locked="0"/>
    </xf>
    <xf numFmtId="0" fontId="67" fillId="0" borderId="0" xfId="6" applyFont="1" applyAlignment="1">
      <alignment vertical="center"/>
    </xf>
    <xf numFmtId="0" fontId="64" fillId="32" borderId="0" xfId="5" applyFont="1" applyFill="1" applyAlignment="1">
      <alignment vertical="center"/>
    </xf>
    <xf numFmtId="0" fontId="20" fillId="0" borderId="31" xfId="3" applyFont="1" applyBorder="1"/>
    <xf numFmtId="0" fontId="20" fillId="0" borderId="88" xfId="3" applyFont="1" applyBorder="1"/>
    <xf numFmtId="0" fontId="20" fillId="0" borderId="113" xfId="3" applyFont="1" applyBorder="1"/>
    <xf numFmtId="0" fontId="20" fillId="0" borderId="116" xfId="3" applyFont="1" applyBorder="1" applyAlignment="1">
      <alignment horizontal="center"/>
    </xf>
    <xf numFmtId="0" fontId="20" fillId="0" borderId="117" xfId="3" applyFont="1" applyBorder="1" applyAlignment="1">
      <alignment horizontal="center"/>
    </xf>
    <xf numFmtId="0" fontId="20" fillId="0" borderId="122" xfId="3" applyFont="1" applyBorder="1"/>
    <xf numFmtId="0" fontId="20" fillId="0" borderId="123" xfId="3" applyFont="1" applyBorder="1" applyAlignment="1">
      <alignment horizontal="left" indent="1"/>
    </xf>
    <xf numFmtId="0" fontId="20" fillId="0" borderId="125" xfId="3" applyFont="1" applyBorder="1"/>
    <xf numFmtId="0" fontId="20" fillId="0" borderId="87" xfId="3" applyFont="1" applyBorder="1"/>
    <xf numFmtId="0" fontId="20" fillId="0" borderId="127" xfId="3" applyFont="1" applyBorder="1"/>
    <xf numFmtId="0" fontId="20" fillId="0" borderId="128" xfId="3" applyFont="1" applyBorder="1"/>
    <xf numFmtId="0" fontId="20" fillId="0" borderId="25" xfId="3" applyFont="1" applyBorder="1"/>
    <xf numFmtId="0" fontId="20" fillId="0" borderId="0" xfId="3" applyFont="1"/>
    <xf numFmtId="0" fontId="20" fillId="0" borderId="0" xfId="3" applyFont="1" applyAlignment="1">
      <alignment horizontal="center"/>
    </xf>
    <xf numFmtId="0" fontId="20" fillId="0" borderId="87" xfId="3" applyFont="1" applyBorder="1" applyAlignment="1">
      <alignment horizontal="left" indent="1"/>
    </xf>
    <xf numFmtId="3" fontId="20" fillId="0" borderId="87" xfId="3" applyNumberFormat="1" applyFont="1" applyBorder="1"/>
    <xf numFmtId="3" fontId="20" fillId="0" borderId="87" xfId="3" applyNumberFormat="1" applyFont="1" applyBorder="1" applyAlignment="1">
      <alignment horizontal="right"/>
    </xf>
    <xf numFmtId="0" fontId="20" fillId="0" borderId="128" xfId="3" applyFont="1" applyBorder="1" applyAlignment="1">
      <alignment horizontal="left" indent="1"/>
    </xf>
    <xf numFmtId="3" fontId="20" fillId="0" borderId="128" xfId="3" applyNumberFormat="1" applyFont="1" applyBorder="1"/>
    <xf numFmtId="3" fontId="20" fillId="0" borderId="0" xfId="3" applyNumberFormat="1" applyFont="1"/>
    <xf numFmtId="0" fontId="20" fillId="0" borderId="131" xfId="3" applyFont="1" applyBorder="1"/>
    <xf numFmtId="0" fontId="20" fillId="0" borderId="132" xfId="3" applyFont="1" applyBorder="1" applyAlignment="1">
      <alignment horizontal="left" indent="1"/>
    </xf>
    <xf numFmtId="3" fontId="20" fillId="0" borderId="132" xfId="3" applyNumberFormat="1" applyFont="1" applyBorder="1"/>
    <xf numFmtId="3" fontId="42" fillId="0" borderId="130" xfId="3" applyNumberFormat="1" applyFont="1" applyBorder="1"/>
    <xf numFmtId="166" fontId="20" fillId="0" borderId="0" xfId="3" applyNumberFormat="1" applyFont="1"/>
    <xf numFmtId="0" fontId="20" fillId="0" borderId="0" xfId="3" applyFont="1" applyAlignment="1">
      <alignment horizontal="right"/>
    </xf>
    <xf numFmtId="14" fontId="20" fillId="0" borderId="0" xfId="3" applyNumberFormat="1" applyFont="1"/>
    <xf numFmtId="0" fontId="60" fillId="0" borderId="138" xfId="3" applyFont="1" applyBorder="1" applyAlignment="1">
      <alignment horizontal="left" vertical="center" wrapText="1" indent="1"/>
    </xf>
    <xf numFmtId="3" fontId="21" fillId="0" borderId="69" xfId="3" applyNumberFormat="1" applyFont="1" applyBorder="1" applyAlignment="1">
      <alignment horizontal="right"/>
    </xf>
    <xf numFmtId="3" fontId="21" fillId="0" borderId="26" xfId="3" applyNumberFormat="1" applyFont="1" applyBorder="1" applyAlignment="1">
      <alignment horizontal="right"/>
    </xf>
    <xf numFmtId="9" fontId="0" fillId="0" borderId="0" xfId="4" applyFont="1"/>
    <xf numFmtId="9" fontId="20" fillId="0" borderId="0" xfId="4" applyFont="1"/>
    <xf numFmtId="0" fontId="20" fillId="34" borderId="125" xfId="3" applyFont="1" applyFill="1" applyBorder="1" applyAlignment="1">
      <alignment horizontal="right"/>
    </xf>
    <xf numFmtId="0" fontId="21" fillId="29" borderId="125" xfId="3" applyFont="1" applyFill="1" applyBorder="1"/>
    <xf numFmtId="3" fontId="21" fillId="29" borderId="27" xfId="3" applyNumberFormat="1" applyFont="1" applyFill="1" applyBorder="1"/>
    <xf numFmtId="3" fontId="21" fillId="29" borderId="27" xfId="3" applyNumberFormat="1" applyFont="1" applyFill="1" applyBorder="1" applyAlignment="1">
      <alignment horizontal="right"/>
    </xf>
    <xf numFmtId="3" fontId="60" fillId="29" borderId="126" xfId="3" applyNumberFormat="1" applyFont="1" applyFill="1" applyBorder="1"/>
    <xf numFmtId="0" fontId="21" fillId="29" borderId="134" xfId="3" applyFont="1" applyFill="1" applyBorder="1"/>
    <xf numFmtId="0" fontId="21" fillId="29" borderId="135" xfId="3" applyFont="1" applyFill="1" applyBorder="1" applyAlignment="1">
      <alignment horizontal="left" indent="1"/>
    </xf>
    <xf numFmtId="3" fontId="21" fillId="29" borderId="135" xfId="3" applyNumberFormat="1" applyFont="1" applyFill="1" applyBorder="1"/>
    <xf numFmtId="3" fontId="60" fillId="29" borderId="136" xfId="3" applyNumberFormat="1" applyFont="1" applyFill="1" applyBorder="1"/>
    <xf numFmtId="0" fontId="21" fillId="29" borderId="127" xfId="3" applyFont="1" applyFill="1" applyBorder="1"/>
    <xf numFmtId="0" fontId="21" fillId="29" borderId="128" xfId="3" applyFont="1" applyFill="1" applyBorder="1" applyAlignment="1">
      <alignment horizontal="left" indent="1"/>
    </xf>
    <xf numFmtId="3" fontId="21" fillId="29" borderId="128" xfId="3" applyNumberFormat="1" applyFont="1" applyFill="1" applyBorder="1"/>
    <xf numFmtId="3" fontId="60" fillId="29" borderId="129" xfId="3" applyNumberFormat="1" applyFont="1" applyFill="1" applyBorder="1"/>
    <xf numFmtId="0" fontId="21" fillId="29" borderId="131" xfId="3" applyFont="1" applyFill="1" applyBorder="1"/>
    <xf numFmtId="0" fontId="21" fillId="29" borderId="132" xfId="3" applyFont="1" applyFill="1" applyBorder="1"/>
    <xf numFmtId="3" fontId="21" fillId="29" borderId="132" xfId="3" applyNumberFormat="1" applyFont="1" applyFill="1" applyBorder="1"/>
    <xf numFmtId="3" fontId="60" fillId="29" borderId="133" xfId="3" applyNumberFormat="1" applyFont="1" applyFill="1" applyBorder="1"/>
    <xf numFmtId="0" fontId="21" fillId="29" borderId="118" xfId="3" applyFont="1" applyFill="1" applyBorder="1"/>
    <xf numFmtId="0" fontId="52" fillId="34" borderId="26" xfId="3" applyFont="1" applyFill="1" applyBorder="1" applyAlignment="1">
      <alignment horizontal="left" indent="1"/>
    </xf>
    <xf numFmtId="3" fontId="52" fillId="34" borderId="26" xfId="3" applyNumberFormat="1" applyFont="1" applyFill="1" applyBorder="1" applyAlignment="1">
      <alignment horizontal="right"/>
    </xf>
    <xf numFmtId="3" fontId="52" fillId="34" borderId="130" xfId="3" applyNumberFormat="1" applyFont="1" applyFill="1" applyBorder="1" applyAlignment="1">
      <alignment horizontal="right"/>
    </xf>
    <xf numFmtId="0" fontId="20" fillId="34" borderId="162" xfId="3" applyFont="1" applyFill="1" applyBorder="1" applyAlignment="1">
      <alignment horizontal="left" indent="1"/>
    </xf>
    <xf numFmtId="3" fontId="20" fillId="34" borderId="162" xfId="3" applyNumberFormat="1" applyFont="1" applyFill="1" applyBorder="1" applyAlignment="1">
      <alignment horizontal="right"/>
    </xf>
    <xf numFmtId="3" fontId="20" fillId="34" borderId="163" xfId="3" applyNumberFormat="1" applyFont="1" applyFill="1" applyBorder="1" applyAlignment="1">
      <alignment horizontal="right"/>
    </xf>
    <xf numFmtId="0" fontId="20" fillId="34" borderId="135" xfId="3" applyFont="1" applyFill="1" applyBorder="1" applyAlignment="1">
      <alignment horizontal="left" indent="1"/>
    </xf>
    <xf numFmtId="3" fontId="20" fillId="34" borderId="135" xfId="3" applyNumberFormat="1" applyFont="1" applyFill="1" applyBorder="1" applyAlignment="1">
      <alignment horizontal="right"/>
    </xf>
    <xf numFmtId="3" fontId="20" fillId="34" borderId="136" xfId="3" applyNumberFormat="1" applyFont="1" applyFill="1" applyBorder="1" applyAlignment="1">
      <alignment horizontal="right"/>
    </xf>
    <xf numFmtId="0" fontId="20" fillId="34" borderId="132" xfId="3" applyFont="1" applyFill="1" applyBorder="1" applyAlignment="1">
      <alignment horizontal="left" indent="1"/>
    </xf>
    <xf numFmtId="3" fontId="20" fillId="34" borderId="132" xfId="3" applyNumberFormat="1" applyFont="1" applyFill="1" applyBorder="1" applyAlignment="1">
      <alignment horizontal="right"/>
    </xf>
    <xf numFmtId="3" fontId="20" fillId="34" borderId="133" xfId="3" applyNumberFormat="1" applyFont="1" applyFill="1" applyBorder="1" applyAlignment="1">
      <alignment horizontal="right"/>
    </xf>
    <xf numFmtId="0" fontId="59" fillId="29" borderId="120" xfId="3" applyFont="1" applyFill="1" applyBorder="1"/>
    <xf numFmtId="3" fontId="59" fillId="29" borderId="120" xfId="3" applyNumberFormat="1" applyFont="1" applyFill="1" applyBorder="1"/>
    <xf numFmtId="3" fontId="69" fillId="29" borderId="121" xfId="3" applyNumberFormat="1" applyFont="1" applyFill="1" applyBorder="1"/>
    <xf numFmtId="3" fontId="20" fillId="0" borderId="26" xfId="3" applyNumberFormat="1" applyFont="1" applyBorder="1"/>
    <xf numFmtId="0" fontId="58" fillId="0" borderId="134" xfId="3" applyFont="1" applyBorder="1"/>
    <xf numFmtId="0" fontId="58" fillId="0" borderId="135" xfId="3" applyFont="1" applyBorder="1" applyAlignment="1">
      <alignment horizontal="left" indent="1"/>
    </xf>
    <xf numFmtId="3" fontId="69" fillId="0" borderId="130" xfId="3" applyNumberFormat="1" applyFont="1" applyBorder="1"/>
    <xf numFmtId="166" fontId="42" fillId="0" borderId="0" xfId="3" applyNumberFormat="1" applyFont="1"/>
    <xf numFmtId="166" fontId="46" fillId="0" borderId="0" xfId="3" applyNumberFormat="1"/>
    <xf numFmtId="0" fontId="20" fillId="29" borderId="134" xfId="3" applyFont="1" applyFill="1" applyBorder="1"/>
    <xf numFmtId="0" fontId="20" fillId="29" borderId="135" xfId="3" applyFont="1" applyFill="1" applyBorder="1" applyAlignment="1">
      <alignment horizontal="left" indent="1"/>
    </xf>
    <xf numFmtId="3" fontId="20" fillId="29" borderId="135" xfId="3" applyNumberFormat="1" applyFont="1" applyFill="1" applyBorder="1"/>
    <xf numFmtId="3" fontId="60" fillId="29" borderId="163" xfId="3" applyNumberFormat="1" applyFont="1" applyFill="1" applyBorder="1"/>
    <xf numFmtId="0" fontId="20" fillId="29" borderId="127" xfId="3" applyFont="1" applyFill="1" applyBorder="1"/>
    <xf numFmtId="0" fontId="20" fillId="29" borderId="128" xfId="3" applyFont="1" applyFill="1" applyBorder="1" applyAlignment="1">
      <alignment horizontal="left" indent="1"/>
    </xf>
    <xf numFmtId="3" fontId="20" fillId="29" borderId="128" xfId="3" applyNumberFormat="1" applyFont="1" applyFill="1" applyBorder="1"/>
    <xf numFmtId="0" fontId="52" fillId="29" borderId="137" xfId="3" applyFont="1" applyFill="1" applyBorder="1"/>
    <xf numFmtId="0" fontId="52" fillId="29" borderId="69" xfId="3" applyFont="1" applyFill="1" applyBorder="1" applyAlignment="1">
      <alignment horizontal="left" indent="1"/>
    </xf>
    <xf numFmtId="3" fontId="52" fillId="29" borderId="69" xfId="3" applyNumberFormat="1" applyFont="1" applyFill="1" applyBorder="1"/>
    <xf numFmtId="3" fontId="54" fillId="29" borderId="139" xfId="3" applyNumberFormat="1" applyFont="1" applyFill="1" applyBorder="1"/>
    <xf numFmtId="0" fontId="20" fillId="34" borderId="125" xfId="3" applyFont="1" applyFill="1" applyBorder="1"/>
    <xf numFmtId="3" fontId="20" fillId="34" borderId="87" xfId="3" applyNumberFormat="1" applyFont="1" applyFill="1" applyBorder="1"/>
    <xf numFmtId="3" fontId="60" fillId="34" borderId="126" xfId="3" applyNumberFormat="1" applyFont="1" applyFill="1" applyBorder="1"/>
    <xf numFmtId="0" fontId="20" fillId="34" borderId="127" xfId="3" applyFont="1" applyFill="1" applyBorder="1"/>
    <xf numFmtId="3" fontId="20" fillId="34" borderId="128" xfId="3" applyNumberFormat="1" applyFont="1" applyFill="1" applyBorder="1"/>
    <xf numFmtId="3" fontId="60" fillId="34" borderId="129" xfId="3" applyNumberFormat="1" applyFont="1" applyFill="1" applyBorder="1"/>
    <xf numFmtId="0" fontId="52" fillId="34" borderId="137" xfId="3" applyFont="1" applyFill="1" applyBorder="1"/>
    <xf numFmtId="0" fontId="52" fillId="34" borderId="69" xfId="3" applyFont="1" applyFill="1" applyBorder="1" applyAlignment="1">
      <alignment horizontal="left" indent="1"/>
    </xf>
    <xf numFmtId="3" fontId="52" fillId="34" borderId="69" xfId="3" applyNumberFormat="1" applyFont="1" applyFill="1" applyBorder="1"/>
    <xf numFmtId="3" fontId="54" fillId="34" borderId="139" xfId="3" applyNumberFormat="1" applyFont="1" applyFill="1" applyBorder="1"/>
    <xf numFmtId="0" fontId="20" fillId="19" borderId="125" xfId="3" applyFont="1" applyFill="1" applyBorder="1"/>
    <xf numFmtId="0" fontId="20" fillId="19" borderId="87" xfId="3" applyFont="1" applyFill="1" applyBorder="1" applyAlignment="1">
      <alignment horizontal="left" indent="1"/>
    </xf>
    <xf numFmtId="3" fontId="20" fillId="19" borderId="87" xfId="3" applyNumberFormat="1" applyFont="1" applyFill="1" applyBorder="1"/>
    <xf numFmtId="3" fontId="60" fillId="19" borderId="126" xfId="3" applyNumberFormat="1" applyFont="1" applyFill="1" applyBorder="1"/>
    <xf numFmtId="0" fontId="52" fillId="19" borderId="137" xfId="3" applyFont="1" applyFill="1" applyBorder="1"/>
    <xf numFmtId="0" fontId="52" fillId="19" borderId="69" xfId="3" applyFont="1" applyFill="1" applyBorder="1" applyAlignment="1">
      <alignment horizontal="left" indent="1"/>
    </xf>
    <xf numFmtId="3" fontId="52" fillId="19" borderId="69" xfId="3" applyNumberFormat="1" applyFont="1" applyFill="1" applyBorder="1"/>
    <xf numFmtId="3" fontId="54" fillId="19" borderId="139" xfId="3" applyNumberFormat="1" applyFont="1" applyFill="1" applyBorder="1"/>
    <xf numFmtId="0" fontId="20" fillId="35" borderId="125" xfId="3" applyFont="1" applyFill="1" applyBorder="1"/>
    <xf numFmtId="3" fontId="20" fillId="35" borderId="87" xfId="3" applyNumberFormat="1" applyFont="1" applyFill="1" applyBorder="1"/>
    <xf numFmtId="3" fontId="60" fillId="35" borderId="126" xfId="3" applyNumberFormat="1" applyFont="1" applyFill="1" applyBorder="1"/>
    <xf numFmtId="0" fontId="52" fillId="35" borderId="137" xfId="3" applyFont="1" applyFill="1" applyBorder="1"/>
    <xf numFmtId="0" fontId="52" fillId="35" borderId="69" xfId="3" applyFont="1" applyFill="1" applyBorder="1" applyAlignment="1">
      <alignment horizontal="left" indent="1"/>
    </xf>
    <xf numFmtId="3" fontId="52" fillId="35" borderId="69" xfId="3" applyNumberFormat="1" applyFont="1" applyFill="1" applyBorder="1"/>
    <xf numFmtId="3" fontId="54" fillId="35" borderId="139" xfId="3" applyNumberFormat="1" applyFont="1" applyFill="1" applyBorder="1"/>
    <xf numFmtId="0" fontId="20" fillId="17" borderId="127" xfId="3" applyFont="1" applyFill="1" applyBorder="1"/>
    <xf numFmtId="0" fontId="20" fillId="17" borderId="128" xfId="3" applyFont="1" applyFill="1" applyBorder="1" applyAlignment="1">
      <alignment horizontal="left" indent="1"/>
    </xf>
    <xf numFmtId="3" fontId="20" fillId="17" borderId="128" xfId="3" applyNumberFormat="1" applyFont="1" applyFill="1" applyBorder="1"/>
    <xf numFmtId="3" fontId="60" fillId="17" borderId="129" xfId="3" applyNumberFormat="1" applyFont="1" applyFill="1" applyBorder="1"/>
    <xf numFmtId="0" fontId="52" fillId="17" borderId="147" xfId="3" applyFont="1" applyFill="1" applyBorder="1"/>
    <xf numFmtId="0" fontId="52" fillId="17" borderId="148" xfId="3" applyFont="1" applyFill="1" applyBorder="1" applyAlignment="1">
      <alignment horizontal="left" indent="1"/>
    </xf>
    <xf numFmtId="3" fontId="52" fillId="17" borderId="148" xfId="3" applyNumberFormat="1" applyFont="1" applyFill="1" applyBorder="1"/>
    <xf numFmtId="3" fontId="54" fillId="17" borderId="152" xfId="3" applyNumberFormat="1" applyFont="1" applyFill="1" applyBorder="1"/>
    <xf numFmtId="3" fontId="20" fillId="0" borderId="87" xfId="3" applyNumberFormat="1" applyFont="1" applyBorder="1" applyAlignment="1">
      <alignment horizontal="right" vertical="center"/>
    </xf>
    <xf numFmtId="3" fontId="20" fillId="0" borderId="128" xfId="3" applyNumberFormat="1" applyFont="1" applyBorder="1" applyAlignment="1">
      <alignment horizontal="right" vertical="center"/>
    </xf>
    <xf numFmtId="3" fontId="52" fillId="0" borderId="26" xfId="3" applyNumberFormat="1" applyFont="1" applyBorder="1" applyAlignment="1">
      <alignment horizontal="right" vertical="center"/>
    </xf>
    <xf numFmtId="0" fontId="20" fillId="0" borderId="87" xfId="3" applyFont="1" applyBorder="1" applyAlignment="1">
      <alignment horizontal="left" vertical="center" indent="1"/>
    </xf>
    <xf numFmtId="0" fontId="20" fillId="0" borderId="128" xfId="3" applyFont="1" applyBorder="1" applyAlignment="1">
      <alignment horizontal="left" vertical="center" indent="1"/>
    </xf>
    <xf numFmtId="0" fontId="21" fillId="0" borderId="27" xfId="3" applyFont="1" applyBorder="1" applyAlignment="1">
      <alignment horizontal="left" vertical="center" indent="1"/>
    </xf>
    <xf numFmtId="0" fontId="21" fillId="0" borderId="128" xfId="3" applyFont="1" applyBorder="1" applyAlignment="1">
      <alignment horizontal="left" vertical="center" indent="1"/>
    </xf>
    <xf numFmtId="3" fontId="60" fillId="0" borderId="157" xfId="3" applyNumberFormat="1" applyFont="1" applyBorder="1"/>
    <xf numFmtId="3" fontId="68" fillId="0" borderId="136" xfId="3" applyNumberFormat="1" applyFont="1" applyBorder="1"/>
    <xf numFmtId="0" fontId="59" fillId="0" borderId="31" xfId="3" applyFont="1" applyBorder="1" applyAlignment="1">
      <alignment horizontal="left"/>
    </xf>
    <xf numFmtId="0" fontId="19" fillId="34" borderId="128" xfId="3" applyFont="1" applyFill="1" applyBorder="1" applyAlignment="1">
      <alignment horizontal="left" indent="1"/>
    </xf>
    <xf numFmtId="0" fontId="19" fillId="0" borderId="0" xfId="3" applyFont="1"/>
    <xf numFmtId="3" fontId="19" fillId="0" borderId="0" xfId="3" applyNumberFormat="1" applyFont="1"/>
    <xf numFmtId="0" fontId="19" fillId="0" borderId="137" xfId="3" applyFont="1" applyBorder="1" applyAlignment="1">
      <alignment horizontal="right"/>
    </xf>
    <xf numFmtId="0" fontId="21" fillId="19" borderId="137" xfId="3" applyFont="1" applyFill="1" applyBorder="1" applyAlignment="1">
      <alignment horizontal="right"/>
    </xf>
    <xf numFmtId="0" fontId="60" fillId="19" borderId="138" xfId="3" applyFont="1" applyFill="1" applyBorder="1" applyAlignment="1">
      <alignment horizontal="left" vertical="center" wrapText="1" indent="1"/>
    </xf>
    <xf numFmtId="3" fontId="21" fillId="19" borderId="76" xfId="3" applyNumberFormat="1" applyFont="1" applyFill="1" applyBorder="1" applyAlignment="1">
      <alignment horizontal="right"/>
    </xf>
    <xf numFmtId="3" fontId="21" fillId="19" borderId="69" xfId="3" applyNumberFormat="1" applyFont="1" applyFill="1" applyBorder="1" applyAlignment="1">
      <alignment horizontal="right"/>
    </xf>
    <xf numFmtId="0" fontId="21" fillId="35" borderId="137" xfId="3" applyFont="1" applyFill="1" applyBorder="1" applyAlignment="1">
      <alignment horizontal="right"/>
    </xf>
    <xf numFmtId="0" fontId="60" fillId="35" borderId="138" xfId="3" applyFont="1" applyFill="1" applyBorder="1" applyAlignment="1">
      <alignment horizontal="left" vertical="center" indent="1"/>
    </xf>
    <xf numFmtId="3" fontId="21" fillId="35" borderId="76" xfId="3" applyNumberFormat="1" applyFont="1" applyFill="1" applyBorder="1" applyAlignment="1">
      <alignment horizontal="right"/>
    </xf>
    <xf numFmtId="0" fontId="21" fillId="35" borderId="125" xfId="3" applyFont="1" applyFill="1" applyBorder="1" applyAlignment="1">
      <alignment horizontal="right"/>
    </xf>
    <xf numFmtId="0" fontId="60" fillId="35" borderId="0" xfId="3" applyFont="1" applyFill="1" applyAlignment="1">
      <alignment horizontal="left" vertical="center" indent="1"/>
    </xf>
    <xf numFmtId="3" fontId="52" fillId="35" borderId="87" xfId="3" applyNumberFormat="1" applyFont="1" applyFill="1" applyBorder="1" applyAlignment="1">
      <alignment horizontal="right"/>
    </xf>
    <xf numFmtId="0" fontId="21" fillId="19" borderId="141" xfId="3" applyFont="1" applyFill="1" applyBorder="1" applyAlignment="1">
      <alignment horizontal="right"/>
    </xf>
    <xf numFmtId="0" fontId="60" fillId="19" borderId="164" xfId="3" applyFont="1" applyFill="1" applyBorder="1" applyAlignment="1">
      <alignment horizontal="left" vertical="center" wrapText="1" indent="1"/>
    </xf>
    <xf numFmtId="0" fontId="19" fillId="0" borderId="147" xfId="3" applyFont="1" applyBorder="1" applyAlignment="1">
      <alignment horizontal="right"/>
    </xf>
    <xf numFmtId="0" fontId="60" fillId="0" borderId="165" xfId="3" applyFont="1" applyBorder="1" applyAlignment="1">
      <alignment horizontal="left" vertical="center" wrapText="1" indent="1"/>
    </xf>
    <xf numFmtId="3" fontId="52" fillId="0" borderId="148" xfId="3" applyNumberFormat="1" applyFont="1" applyBorder="1" applyAlignment="1">
      <alignment horizontal="right"/>
    </xf>
    <xf numFmtId="0" fontId="21" fillId="35" borderId="141" xfId="3" applyFont="1" applyFill="1" applyBorder="1" applyAlignment="1">
      <alignment horizontal="right"/>
    </xf>
    <xf numFmtId="0" fontId="60" fillId="35" borderId="164" xfId="3" applyFont="1" applyFill="1" applyBorder="1" applyAlignment="1">
      <alignment horizontal="left" vertical="center" indent="1"/>
    </xf>
    <xf numFmtId="0" fontId="21" fillId="19" borderId="147" xfId="3" applyFont="1" applyFill="1" applyBorder="1" applyAlignment="1">
      <alignment horizontal="right"/>
    </xf>
    <xf numFmtId="0" fontId="60" fillId="19" borderId="165" xfId="3" applyFont="1" applyFill="1" applyBorder="1" applyAlignment="1">
      <alignment horizontal="left" vertical="center" wrapText="1" indent="1"/>
    </xf>
    <xf numFmtId="3" fontId="52" fillId="19" borderId="148" xfId="3" applyNumberFormat="1" applyFont="1" applyFill="1" applyBorder="1" applyAlignment="1">
      <alignment horizontal="right"/>
    </xf>
    <xf numFmtId="0" fontId="19" fillId="0" borderId="123" xfId="3" applyFont="1" applyBorder="1" applyAlignment="1">
      <alignment horizontal="left" vertical="center" indent="1"/>
    </xf>
    <xf numFmtId="0" fontId="19" fillId="0" borderId="27" xfId="3" applyFont="1" applyBorder="1" applyAlignment="1">
      <alignment horizontal="left" vertical="center" indent="1"/>
    </xf>
    <xf numFmtId="0" fontId="19" fillId="0" borderId="135" xfId="3" applyFont="1" applyBorder="1" applyAlignment="1">
      <alignment horizontal="left" indent="1"/>
    </xf>
    <xf numFmtId="0" fontId="34" fillId="36" borderId="65" xfId="0" applyFont="1" applyFill="1" applyBorder="1" applyAlignment="1">
      <alignment horizontal="center" vertical="center"/>
    </xf>
    <xf numFmtId="0" fontId="22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4" fillId="36" borderId="81" xfId="0" applyNumberFormat="1" applyFont="1" applyFill="1" applyBorder="1"/>
    <xf numFmtId="3" fontId="0" fillId="36" borderId="81" xfId="0" applyNumberFormat="1" applyFill="1" applyBorder="1"/>
    <xf numFmtId="0" fontId="34" fillId="37" borderId="68" xfId="0" applyFont="1" applyFill="1" applyBorder="1" applyAlignment="1">
      <alignment horizontal="center" vertical="center"/>
    </xf>
    <xf numFmtId="0" fontId="22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4" fillId="37" borderId="83" xfId="0" applyNumberFormat="1" applyFont="1" applyFill="1" applyBorder="1"/>
    <xf numFmtId="3" fontId="0" fillId="37" borderId="83" xfId="0" applyNumberFormat="1" applyFill="1" applyBorder="1"/>
    <xf numFmtId="0" fontId="34" fillId="36" borderId="68" xfId="0" applyFont="1" applyFill="1" applyBorder="1" applyAlignment="1">
      <alignment horizontal="center" vertical="center"/>
    </xf>
    <xf numFmtId="0" fontId="22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4" fillId="36" borderId="83" xfId="0" applyNumberFormat="1" applyFont="1" applyFill="1" applyBorder="1"/>
    <xf numFmtId="3" fontId="0" fillId="36" borderId="83" xfId="0" applyNumberFormat="1" applyFill="1" applyBorder="1"/>
    <xf numFmtId="3" fontId="22" fillId="37" borderId="83" xfId="0" applyNumberFormat="1" applyFont="1" applyFill="1" applyBorder="1"/>
    <xf numFmtId="0" fontId="22" fillId="37" borderId="86" xfId="0" applyFont="1" applyFill="1" applyBorder="1"/>
    <xf numFmtId="3" fontId="0" fillId="37" borderId="101" xfId="0" applyNumberFormat="1" applyFill="1" applyBorder="1"/>
    <xf numFmtId="0" fontId="22" fillId="37" borderId="89" xfId="0" applyFont="1" applyFill="1" applyBorder="1"/>
    <xf numFmtId="3" fontId="40" fillId="36" borderId="83" xfId="0" applyNumberFormat="1" applyFont="1" applyFill="1" applyBorder="1"/>
    <xf numFmtId="3" fontId="0" fillId="36" borderId="101" xfId="0" applyNumberFormat="1" applyFill="1" applyBorder="1"/>
    <xf numFmtId="0" fontId="22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2" fillId="36" borderId="81" xfId="0" applyNumberFormat="1" applyFont="1" applyFill="1" applyBorder="1"/>
    <xf numFmtId="3" fontId="22" fillId="36" borderId="83" xfId="0" applyNumberFormat="1" applyFont="1" applyFill="1" applyBorder="1"/>
    <xf numFmtId="3" fontId="22" fillId="37" borderId="101" xfId="0" applyNumberFormat="1" applyFont="1" applyFill="1" applyBorder="1"/>
    <xf numFmtId="3" fontId="22" fillId="37" borderId="102" xfId="0" applyNumberFormat="1" applyFont="1" applyFill="1" applyBorder="1"/>
    <xf numFmtId="3" fontId="22" fillId="37" borderId="104" xfId="0" applyNumberFormat="1" applyFont="1" applyFill="1" applyBorder="1"/>
    <xf numFmtId="0" fontId="34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2" fillId="26" borderId="76" xfId="0" applyFont="1" applyFill="1" applyBorder="1"/>
    <xf numFmtId="3" fontId="22" fillId="26" borderId="76" xfId="0" applyNumberFormat="1" applyFont="1" applyFill="1" applyBorder="1"/>
    <xf numFmtId="3" fontId="0" fillId="26" borderId="80" xfId="0" applyNumberFormat="1" applyFill="1" applyBorder="1"/>
    <xf numFmtId="3" fontId="34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4" fillId="26" borderId="68" xfId="0" applyFont="1" applyFill="1" applyBorder="1" applyAlignment="1">
      <alignment horizontal="center" vertical="center"/>
    </xf>
    <xf numFmtId="0" fontId="22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4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2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2" fillId="26" borderId="70" xfId="0" applyFont="1" applyFill="1" applyBorder="1"/>
    <xf numFmtId="0" fontId="22" fillId="26" borderId="89" xfId="0" applyFont="1" applyFill="1" applyBorder="1"/>
    <xf numFmtId="3" fontId="22" fillId="26" borderId="89" xfId="0" applyNumberFormat="1" applyFont="1" applyFill="1" applyBorder="1"/>
    <xf numFmtId="3" fontId="22" fillId="26" borderId="91" xfId="0" applyNumberFormat="1" applyFont="1" applyFill="1" applyBorder="1"/>
    <xf numFmtId="0" fontId="0" fillId="26" borderId="69" xfId="0" applyFill="1" applyBorder="1"/>
    <xf numFmtId="3" fontId="22" fillId="26" borderId="69" xfId="0" applyNumberFormat="1" applyFont="1" applyFill="1" applyBorder="1"/>
    <xf numFmtId="0" fontId="34" fillId="25" borderId="68" xfId="0" applyFont="1" applyFill="1" applyBorder="1" applyAlignment="1">
      <alignment horizontal="center" vertical="center"/>
    </xf>
    <xf numFmtId="0" fontId="22" fillId="25" borderId="69" xfId="0" applyFont="1" applyFill="1" applyBorder="1"/>
    <xf numFmtId="3" fontId="0" fillId="25" borderId="69" xfId="0" applyNumberFormat="1" applyFill="1" applyBorder="1"/>
    <xf numFmtId="3" fontId="34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2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2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4" fillId="25" borderId="75" xfId="0" applyFont="1" applyFill="1" applyBorder="1" applyAlignment="1">
      <alignment horizontal="center" vertical="center"/>
    </xf>
    <xf numFmtId="0" fontId="22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2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2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2" fillId="25" borderId="69" xfId="0" applyNumberFormat="1" applyFont="1" applyFill="1" applyBorder="1"/>
    <xf numFmtId="3" fontId="22" fillId="25" borderId="63" xfId="0" applyNumberFormat="1" applyFont="1" applyFill="1" applyBorder="1"/>
    <xf numFmtId="0" fontId="22" fillId="25" borderId="88" xfId="0" applyFont="1" applyFill="1" applyBorder="1"/>
    <xf numFmtId="3" fontId="0" fillId="25" borderId="166" xfId="0" applyNumberFormat="1" applyFill="1" applyBorder="1"/>
    <xf numFmtId="0" fontId="22" fillId="25" borderId="103" xfId="0" applyFont="1" applyFill="1" applyBorder="1"/>
    <xf numFmtId="0" fontId="34" fillId="24" borderId="105" xfId="0" applyFont="1" applyFill="1" applyBorder="1"/>
    <xf numFmtId="0" fontId="0" fillId="24" borderId="106" xfId="0" applyFill="1" applyBorder="1"/>
    <xf numFmtId="3" fontId="34" fillId="24" borderId="106" xfId="0" applyNumberFormat="1" applyFont="1" applyFill="1" applyBorder="1"/>
    <xf numFmtId="3" fontId="34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2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2" fillId="36" borderId="101" xfId="0" applyNumberFormat="1" applyFont="1" applyFill="1" applyBorder="1"/>
    <xf numFmtId="0" fontId="22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2" fillId="36" borderId="102" xfId="0" applyNumberFormat="1" applyFont="1" applyFill="1" applyBorder="1"/>
    <xf numFmtId="3" fontId="0" fillId="36" borderId="102" xfId="0" applyNumberFormat="1" applyFill="1" applyBorder="1"/>
    <xf numFmtId="0" fontId="22" fillId="36" borderId="76" xfId="0" applyFont="1" applyFill="1" applyBorder="1"/>
    <xf numFmtId="3" fontId="22" fillId="36" borderId="82" xfId="0" applyNumberFormat="1" applyFont="1" applyFill="1" applyBorder="1"/>
    <xf numFmtId="3" fontId="0" fillId="37" borderId="93" xfId="0" applyNumberFormat="1" applyFill="1" applyBorder="1"/>
    <xf numFmtId="0" fontId="22" fillId="37" borderId="76" xfId="0" applyFont="1" applyFill="1" applyBorder="1"/>
    <xf numFmtId="3" fontId="0" fillId="37" borderId="77" xfId="0" applyNumberFormat="1" applyFill="1" applyBorder="1"/>
    <xf numFmtId="3" fontId="22" fillId="37" borderId="82" xfId="0" applyNumberFormat="1" applyFont="1" applyFill="1" applyBorder="1"/>
    <xf numFmtId="0" fontId="35" fillId="37" borderId="65" xfId="0" applyFont="1" applyFill="1" applyBorder="1" applyAlignment="1">
      <alignment horizontal="center"/>
    </xf>
    <xf numFmtId="0" fontId="35" fillId="37" borderId="66" xfId="0" applyFont="1" applyFill="1" applyBorder="1"/>
    <xf numFmtId="0" fontId="0" fillId="37" borderId="66" xfId="0" applyFill="1" applyBorder="1"/>
    <xf numFmtId="0" fontId="34" fillId="37" borderId="81" xfId="0" applyFont="1" applyFill="1" applyBorder="1" applyAlignment="1">
      <alignment horizontal="center"/>
    </xf>
    <xf numFmtId="0" fontId="0" fillId="37" borderId="81" xfId="0" applyFill="1" applyBorder="1"/>
    <xf numFmtId="0" fontId="34" fillId="37" borderId="71" xfId="0" applyFont="1" applyFill="1" applyBorder="1" applyAlignment="1">
      <alignment horizontal="center" vertical="center"/>
    </xf>
    <xf numFmtId="0" fontId="34" fillId="37" borderId="72" xfId="0" applyFont="1" applyFill="1" applyBorder="1" applyAlignment="1">
      <alignment horizontal="center" vertical="center"/>
    </xf>
    <xf numFmtId="0" fontId="34" fillId="37" borderId="79" xfId="0" applyFont="1" applyFill="1" applyBorder="1" applyAlignment="1">
      <alignment horizontal="center" vertical="center"/>
    </xf>
    <xf numFmtId="0" fontId="34" fillId="37" borderId="74" xfId="0" applyFont="1" applyFill="1" applyBorder="1" applyAlignment="1">
      <alignment horizontal="center" vertical="center"/>
    </xf>
    <xf numFmtId="3" fontId="34" fillId="37" borderId="74" xfId="0" applyNumberFormat="1" applyFont="1" applyFill="1" applyBorder="1" applyAlignment="1">
      <alignment horizontal="center" vertical="center"/>
    </xf>
    <xf numFmtId="0" fontId="35" fillId="25" borderId="65" xfId="0" applyFont="1" applyFill="1" applyBorder="1" applyAlignment="1">
      <alignment horizontal="center"/>
    </xf>
    <xf numFmtId="0" fontId="35" fillId="25" borderId="66" xfId="0" applyFont="1" applyFill="1" applyBorder="1"/>
    <xf numFmtId="0" fontId="0" fillId="25" borderId="66" xfId="0" applyFill="1" applyBorder="1"/>
    <xf numFmtId="0" fontId="34" fillId="25" borderId="81" xfId="0" applyFont="1" applyFill="1" applyBorder="1" applyAlignment="1">
      <alignment horizontal="center"/>
    </xf>
    <xf numFmtId="0" fontId="0" fillId="25" borderId="67" xfId="0" applyFill="1" applyBorder="1"/>
    <xf numFmtId="0" fontId="34" fillId="25" borderId="71" xfId="0" applyFont="1" applyFill="1" applyBorder="1" applyAlignment="1">
      <alignment horizontal="center" vertical="center"/>
    </xf>
    <xf numFmtId="0" fontId="34" fillId="25" borderId="72" xfId="0" applyFont="1" applyFill="1" applyBorder="1" applyAlignment="1">
      <alignment horizontal="center" vertical="center"/>
    </xf>
    <xf numFmtId="0" fontId="34" fillId="25" borderId="79" xfId="0" applyFont="1" applyFill="1" applyBorder="1" applyAlignment="1">
      <alignment horizontal="center" vertical="center"/>
    </xf>
    <xf numFmtId="0" fontId="34" fillId="25" borderId="74" xfId="0" applyFont="1" applyFill="1" applyBorder="1" applyAlignment="1">
      <alignment horizontal="center" vertical="center"/>
    </xf>
    <xf numFmtId="3" fontId="34" fillId="25" borderId="74" xfId="0" applyNumberFormat="1" applyFont="1" applyFill="1" applyBorder="1" applyAlignment="1">
      <alignment horizontal="center" vertical="center"/>
    </xf>
    <xf numFmtId="0" fontId="34" fillId="25" borderId="73" xfId="0" applyFont="1" applyFill="1" applyBorder="1" applyAlignment="1">
      <alignment horizontal="center" vertical="center"/>
    </xf>
    <xf numFmtId="0" fontId="44" fillId="24" borderId="98" xfId="0" applyFont="1" applyFill="1" applyBorder="1" applyAlignment="1">
      <alignment horizontal="left" vertical="center"/>
    </xf>
    <xf numFmtId="0" fontId="35" fillId="36" borderId="63" xfId="0" applyFont="1" applyFill="1" applyBorder="1"/>
    <xf numFmtId="0" fontId="22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91" xfId="0" applyFill="1" applyBorder="1"/>
    <xf numFmtId="0" fontId="35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5" fillId="38" borderId="100" xfId="0" applyNumberFormat="1" applyFont="1" applyFill="1" applyBorder="1"/>
    <xf numFmtId="3" fontId="42" fillId="38" borderId="100" xfId="0" applyNumberFormat="1" applyFont="1" applyFill="1" applyBorder="1"/>
    <xf numFmtId="0" fontId="34" fillId="38" borderId="105" xfId="0" applyFont="1" applyFill="1" applyBorder="1"/>
    <xf numFmtId="3" fontId="0" fillId="38" borderId="100" xfId="0" applyNumberFormat="1" applyFill="1" applyBorder="1"/>
    <xf numFmtId="0" fontId="22" fillId="25" borderId="91" xfId="0" applyFont="1" applyFill="1" applyBorder="1"/>
    <xf numFmtId="3" fontId="34" fillId="25" borderId="101" xfId="0" applyNumberFormat="1" applyFont="1" applyFill="1" applyBorder="1"/>
    <xf numFmtId="3" fontId="34" fillId="25" borderId="82" xfId="0" applyNumberFormat="1" applyFont="1" applyFill="1" applyBorder="1"/>
    <xf numFmtId="3" fontId="34" fillId="25" borderId="102" xfId="0" applyNumberFormat="1" applyFont="1" applyFill="1" applyBorder="1"/>
    <xf numFmtId="0" fontId="22" fillId="26" borderId="90" xfId="0" applyFont="1" applyFill="1" applyBorder="1"/>
    <xf numFmtId="3" fontId="34" fillId="26" borderId="101" xfId="0" applyNumberFormat="1" applyFont="1" applyFill="1" applyBorder="1"/>
    <xf numFmtId="3" fontId="34" fillId="26" borderId="110" xfId="0" applyNumberFormat="1" applyFont="1" applyFill="1" applyBorder="1"/>
    <xf numFmtId="0" fontId="22" fillId="25" borderId="63" xfId="0" applyFont="1" applyFill="1" applyBorder="1"/>
    <xf numFmtId="0" fontId="22" fillId="26" borderId="63" xfId="0" applyFont="1" applyFill="1" applyBorder="1"/>
    <xf numFmtId="0" fontId="22" fillId="25" borderId="90" xfId="0" applyFont="1" applyFill="1" applyBorder="1"/>
    <xf numFmtId="3" fontId="34" fillId="25" borderId="109" xfId="0" applyNumberFormat="1" applyFont="1" applyFill="1" applyBorder="1"/>
    <xf numFmtId="0" fontId="22" fillId="0" borderId="0" xfId="0" applyFont="1"/>
    <xf numFmtId="0" fontId="22" fillId="19" borderId="30" xfId="0" applyFont="1" applyFill="1" applyBorder="1"/>
    <xf numFmtId="0" fontId="22" fillId="19" borderId="15" xfId="0" applyFont="1" applyFill="1" applyBorder="1"/>
    <xf numFmtId="3" fontId="0" fillId="36" borderId="110" xfId="0" applyNumberFormat="1" applyFill="1" applyBorder="1"/>
    <xf numFmtId="3" fontId="21" fillId="0" borderId="123" xfId="3" applyNumberFormat="1" applyFont="1" applyBorder="1" applyAlignment="1">
      <alignment horizontal="right" vertical="center"/>
    </xf>
    <xf numFmtId="3" fontId="21" fillId="0" borderId="27" xfId="3" applyNumberFormat="1" applyFont="1" applyBorder="1" applyAlignment="1">
      <alignment horizontal="right" vertical="center"/>
    </xf>
    <xf numFmtId="3" fontId="21" fillId="0" borderId="128" xfId="3" applyNumberFormat="1" applyFont="1" applyBorder="1" applyAlignment="1">
      <alignment horizontal="right" vertical="center"/>
    </xf>
    <xf numFmtId="3" fontId="60" fillId="0" borderId="124" xfId="3" applyNumberFormat="1" applyFont="1" applyBorder="1" applyAlignment="1">
      <alignment horizontal="right"/>
    </xf>
    <xf numFmtId="3" fontId="60" fillId="0" borderId="126" xfId="3" applyNumberFormat="1" applyFont="1" applyBorder="1" applyAlignment="1">
      <alignment horizontal="right"/>
    </xf>
    <xf numFmtId="3" fontId="60" fillId="0" borderId="129" xfId="3" applyNumberFormat="1" applyFont="1" applyBorder="1" applyAlignment="1">
      <alignment horizontal="right"/>
    </xf>
    <xf numFmtId="3" fontId="54" fillId="0" borderId="130" xfId="3" applyNumberFormat="1" applyFont="1" applyBorder="1" applyAlignment="1">
      <alignment horizontal="right"/>
    </xf>
    <xf numFmtId="3" fontId="60" fillId="0" borderId="124" xfId="3" applyNumberFormat="1" applyFont="1" applyBorder="1" applyAlignment="1">
      <alignment horizontal="right" vertical="center"/>
    </xf>
    <xf numFmtId="3" fontId="60" fillId="0" borderId="126" xfId="3" applyNumberFormat="1" applyFont="1" applyBorder="1" applyAlignment="1">
      <alignment horizontal="right" vertical="center"/>
    </xf>
    <xf numFmtId="3" fontId="60" fillId="0" borderId="129" xfId="3" applyNumberFormat="1" applyFont="1" applyBorder="1" applyAlignment="1">
      <alignment horizontal="right" vertical="center"/>
    </xf>
    <xf numFmtId="3" fontId="54" fillId="0" borderId="130" xfId="3" applyNumberFormat="1" applyFont="1" applyBorder="1" applyAlignment="1">
      <alignment horizontal="right" vertical="center"/>
    </xf>
    <xf numFmtId="3" fontId="20" fillId="0" borderId="123" xfId="3" applyNumberFormat="1" applyFont="1" applyBorder="1" applyAlignment="1">
      <alignment horizontal="right"/>
    </xf>
    <xf numFmtId="3" fontId="20" fillId="0" borderId="128" xfId="3" applyNumberFormat="1" applyFont="1" applyBorder="1" applyAlignment="1">
      <alignment horizontal="right"/>
    </xf>
    <xf numFmtId="3" fontId="59" fillId="0" borderId="26" xfId="3" applyNumberFormat="1" applyFont="1" applyBorder="1" applyAlignment="1">
      <alignment horizontal="right"/>
    </xf>
    <xf numFmtId="3" fontId="69" fillId="0" borderId="130" xfId="3" applyNumberFormat="1" applyFont="1" applyBorder="1" applyAlignment="1">
      <alignment horizontal="right"/>
    </xf>
    <xf numFmtId="3" fontId="60" fillId="0" borderId="139" xfId="3" applyNumberFormat="1" applyFont="1" applyBorder="1" applyAlignment="1">
      <alignment horizontal="right"/>
    </xf>
    <xf numFmtId="3" fontId="54" fillId="0" borderId="152" xfId="3" applyNumberFormat="1" applyFont="1" applyBorder="1" applyAlignment="1">
      <alignment horizontal="right"/>
    </xf>
    <xf numFmtId="3" fontId="60" fillId="19" borderId="140" xfId="3" applyNumberFormat="1" applyFont="1" applyFill="1" applyBorder="1" applyAlignment="1">
      <alignment horizontal="right"/>
    </xf>
    <xf numFmtId="3" fontId="60" fillId="19" borderId="139" xfId="3" applyNumberFormat="1" applyFont="1" applyFill="1" applyBorder="1" applyAlignment="1">
      <alignment horizontal="right"/>
    </xf>
    <xf numFmtId="3" fontId="54" fillId="19" borderId="152" xfId="3" applyNumberFormat="1" applyFont="1" applyFill="1" applyBorder="1" applyAlignment="1">
      <alignment horizontal="right"/>
    </xf>
    <xf numFmtId="3" fontId="60" fillId="35" borderId="140" xfId="3" applyNumberFormat="1" applyFont="1" applyFill="1" applyBorder="1" applyAlignment="1">
      <alignment horizontal="right"/>
    </xf>
    <xf numFmtId="3" fontId="54" fillId="35" borderId="126" xfId="3" applyNumberFormat="1" applyFont="1" applyFill="1" applyBorder="1" applyAlignment="1">
      <alignment horizontal="right"/>
    </xf>
    <xf numFmtId="0" fontId="20" fillId="34" borderId="25" xfId="3" applyFont="1" applyFill="1" applyBorder="1" applyAlignment="1">
      <alignment horizontal="right"/>
    </xf>
    <xf numFmtId="0" fontId="18" fillId="0" borderId="0" xfId="3" applyFont="1"/>
    <xf numFmtId="14" fontId="20" fillId="0" borderId="0" xfId="3" applyNumberFormat="1" applyFont="1" applyAlignment="1">
      <alignment horizontal="left" indent="1"/>
    </xf>
    <xf numFmtId="0" fontId="17" fillId="0" borderId="0" xfId="7"/>
    <xf numFmtId="0" fontId="64" fillId="0" borderId="0" xfId="7" applyFont="1" applyAlignment="1">
      <alignment vertical="center"/>
    </xf>
    <xf numFmtId="0" fontId="64" fillId="0" borderId="0" xfId="7" applyFont="1"/>
    <xf numFmtId="0" fontId="64" fillId="32" borderId="0" xfId="7" applyFont="1" applyFill="1" applyAlignment="1">
      <alignment vertical="center"/>
    </xf>
    <xf numFmtId="49" fontId="32" fillId="22" borderId="0" xfId="7" applyNumberFormat="1" applyFont="1" applyFill="1" applyAlignment="1" applyProtection="1">
      <alignment vertical="center"/>
      <protection locked="0"/>
    </xf>
    <xf numFmtId="49" fontId="32" fillId="22" borderId="0" xfId="7" applyNumberFormat="1" applyFont="1" applyFill="1" applyAlignment="1" applyProtection="1">
      <alignment horizontal="left" vertical="center"/>
      <protection locked="0"/>
    </xf>
    <xf numFmtId="3" fontId="32" fillId="0" borderId="0" xfId="7" applyNumberFormat="1" applyFont="1" applyAlignment="1" applyProtection="1">
      <alignment horizontal="right" vertical="top"/>
      <protection locked="0"/>
    </xf>
    <xf numFmtId="3" fontId="64" fillId="0" borderId="0" xfId="7" applyNumberFormat="1" applyFont="1" applyAlignment="1">
      <alignment vertical="center"/>
    </xf>
    <xf numFmtId="0" fontId="17" fillId="20" borderId="0" xfId="7" applyFill="1" applyAlignment="1">
      <alignment vertical="center"/>
    </xf>
    <xf numFmtId="1" fontId="41" fillId="22" borderId="0" xfId="7" applyNumberFormat="1" applyFont="1" applyFill="1" applyAlignment="1" applyProtection="1">
      <alignment horizontal="left" vertical="center"/>
      <protection locked="0"/>
    </xf>
    <xf numFmtId="1" fontId="41" fillId="21" borderId="0" xfId="7" applyNumberFormat="1" applyFont="1" applyFill="1" applyAlignment="1" applyProtection="1">
      <alignment horizontal="right" vertical="center"/>
      <protection locked="0"/>
    </xf>
    <xf numFmtId="0" fontId="50" fillId="20" borderId="0" xfId="7" applyFont="1" applyFill="1" applyAlignment="1">
      <alignment horizontal="right" vertical="center"/>
    </xf>
    <xf numFmtId="0" fontId="16" fillId="0" borderId="135" xfId="3" applyFont="1" applyBorder="1" applyAlignment="1">
      <alignment horizontal="left" indent="1"/>
    </xf>
    <xf numFmtId="0" fontId="16" fillId="0" borderId="27" xfId="3" applyFont="1" applyBorder="1" applyAlignment="1">
      <alignment horizontal="left" indent="1"/>
    </xf>
    <xf numFmtId="0" fontId="15" fillId="29" borderId="128" xfId="3" applyFont="1" applyFill="1" applyBorder="1" applyAlignment="1">
      <alignment horizontal="left" indent="1"/>
    </xf>
    <xf numFmtId="0" fontId="15" fillId="0" borderId="0" xfId="3" applyFont="1" applyAlignment="1">
      <alignment horizontal="left"/>
    </xf>
    <xf numFmtId="0" fontId="14" fillId="0" borderId="87" xfId="3" applyFont="1" applyBorder="1" applyAlignment="1">
      <alignment horizontal="left" indent="1"/>
    </xf>
    <xf numFmtId="0" fontId="13" fillId="0" borderId="128" xfId="3" applyFont="1" applyBorder="1" applyAlignment="1">
      <alignment horizontal="left" indent="1"/>
    </xf>
    <xf numFmtId="0" fontId="70" fillId="12" borderId="0" xfId="0" applyFont="1" applyFill="1" applyAlignment="1">
      <alignment vertical="center"/>
    </xf>
    <xf numFmtId="0" fontId="70" fillId="7" borderId="0" xfId="0" applyFont="1" applyFill="1" applyAlignment="1" applyProtection="1">
      <alignment vertical="center"/>
      <protection locked="0"/>
    </xf>
    <xf numFmtId="3" fontId="70" fillId="7" borderId="0" xfId="0" applyNumberFormat="1" applyFont="1" applyFill="1" applyAlignment="1" applyProtection="1">
      <alignment vertical="center"/>
      <protection locked="0"/>
    </xf>
    <xf numFmtId="0" fontId="13" fillId="0" borderId="132" xfId="3" applyFont="1" applyBorder="1" applyAlignment="1">
      <alignment horizontal="left" indent="1"/>
    </xf>
    <xf numFmtId="0" fontId="34" fillId="26" borderId="84" xfId="0" applyFont="1" applyFill="1" applyBorder="1" applyAlignment="1">
      <alignment horizontal="center" vertical="center"/>
    </xf>
    <xf numFmtId="0" fontId="22" fillId="26" borderId="86" xfId="0" applyFont="1" applyFill="1" applyBorder="1" applyAlignment="1">
      <alignment vertical="center"/>
    </xf>
    <xf numFmtId="3" fontId="34" fillId="18" borderId="95" xfId="0" applyNumberFormat="1" applyFont="1" applyFill="1" applyBorder="1"/>
    <xf numFmtId="0" fontId="39" fillId="11" borderId="0" xfId="0" applyFont="1" applyFill="1" applyAlignment="1">
      <alignment vertical="center"/>
    </xf>
    <xf numFmtId="0" fontId="29" fillId="39" borderId="0" xfId="0" applyFont="1" applyFill="1" applyAlignment="1">
      <alignment vertical="center"/>
    </xf>
    <xf numFmtId="3" fontId="36" fillId="39" borderId="0" xfId="0" applyNumberFormat="1" applyFont="1" applyFill="1" applyAlignment="1">
      <alignment vertical="center"/>
    </xf>
    <xf numFmtId="0" fontId="36" fillId="39" borderId="0" xfId="0" applyFont="1" applyFill="1" applyAlignment="1">
      <alignment vertical="center"/>
    </xf>
    <xf numFmtId="3" fontId="29" fillId="39" borderId="0" xfId="0" applyNumberFormat="1" applyFont="1" applyFill="1" applyAlignment="1">
      <alignment vertical="center"/>
    </xf>
    <xf numFmtId="0" fontId="53" fillId="0" borderId="0" xfId="3" applyFont="1"/>
    <xf numFmtId="0" fontId="12" fillId="0" borderId="120" xfId="3" applyFont="1" applyBorder="1" applyAlignment="1">
      <alignment horizontal="center"/>
    </xf>
    <xf numFmtId="0" fontId="71" fillId="0" borderId="0" xfId="3" applyFont="1"/>
    <xf numFmtId="3" fontId="12" fillId="0" borderId="0" xfId="3" applyNumberFormat="1" applyFont="1" applyAlignment="1">
      <alignment horizontal="right"/>
    </xf>
    <xf numFmtId="14" fontId="12" fillId="0" borderId="0" xfId="3" applyNumberFormat="1" applyFont="1"/>
    <xf numFmtId="0" fontId="12" fillId="0" borderId="0" xfId="3" applyFont="1"/>
    <xf numFmtId="14" fontId="12" fillId="0" borderId="0" xfId="3" applyNumberFormat="1" applyFont="1" applyAlignment="1">
      <alignment horizontal="left" indent="1"/>
    </xf>
    <xf numFmtId="0" fontId="12" fillId="0" borderId="128" xfId="3" applyFont="1" applyBorder="1" applyAlignment="1">
      <alignment horizontal="left" indent="1"/>
    </xf>
    <xf numFmtId="0" fontId="12" fillId="0" borderId="132" xfId="3" applyFont="1" applyBorder="1" applyAlignment="1">
      <alignment horizontal="left" indent="1"/>
    </xf>
    <xf numFmtId="3" fontId="21" fillId="29" borderId="87" xfId="3" applyNumberFormat="1" applyFont="1" applyFill="1" applyBorder="1"/>
    <xf numFmtId="3" fontId="21" fillId="29" borderId="87" xfId="3" applyNumberFormat="1" applyFont="1" applyFill="1" applyBorder="1" applyAlignment="1">
      <alignment horizontal="right"/>
    </xf>
    <xf numFmtId="14" fontId="12" fillId="0" borderId="0" xfId="3" applyNumberFormat="1" applyFont="1" applyAlignment="1">
      <alignment horizontal="right"/>
    </xf>
    <xf numFmtId="0" fontId="32" fillId="20" borderId="142" xfId="6" applyFont="1" applyFill="1" applyBorder="1" applyAlignment="1">
      <alignment horizontal="center" vertical="center"/>
    </xf>
    <xf numFmtId="0" fontId="32" fillId="20" borderId="147" xfId="6" applyFont="1" applyFill="1" applyBorder="1" applyAlignment="1">
      <alignment horizontal="center" vertical="center"/>
    </xf>
    <xf numFmtId="0" fontId="41" fillId="20" borderId="143" xfId="6" applyFont="1" applyFill="1" applyBorder="1" applyAlignment="1">
      <alignment horizontal="center" vertical="center"/>
    </xf>
    <xf numFmtId="0" fontId="41" fillId="20" borderId="148" xfId="6" applyFont="1" applyFill="1" applyBorder="1" applyAlignment="1">
      <alignment horizontal="center" vertical="center"/>
    </xf>
    <xf numFmtId="0" fontId="41" fillId="20" borderId="144" xfId="6" applyFont="1" applyFill="1" applyBorder="1" applyAlignment="1">
      <alignment horizontal="center" vertical="center"/>
    </xf>
    <xf numFmtId="0" fontId="41" fillId="20" borderId="149" xfId="6" applyFont="1" applyFill="1" applyBorder="1" applyAlignment="1">
      <alignment horizontal="center" vertical="center"/>
    </xf>
    <xf numFmtId="0" fontId="41" fillId="20" borderId="18" xfId="6" applyFont="1" applyFill="1" applyBorder="1" applyAlignment="1">
      <alignment horizontal="center" vertical="center" wrapText="1"/>
    </xf>
    <xf numFmtId="0" fontId="41" fillId="20" borderId="150" xfId="6" applyFont="1" applyFill="1" applyBorder="1" applyAlignment="1">
      <alignment horizontal="center" vertical="center" wrapText="1"/>
    </xf>
    <xf numFmtId="0" fontId="41" fillId="20" borderId="145" xfId="6" applyFont="1" applyFill="1" applyBorder="1" applyAlignment="1">
      <alignment horizontal="center" vertical="center" wrapText="1"/>
    </xf>
    <xf numFmtId="0" fontId="41" fillId="20" borderId="151" xfId="6" applyFont="1" applyFill="1" applyBorder="1" applyAlignment="1">
      <alignment horizontal="center" vertical="center" wrapText="1"/>
    </xf>
    <xf numFmtId="0" fontId="41" fillId="20" borderId="146" xfId="6" applyFont="1" applyFill="1" applyBorder="1" applyAlignment="1">
      <alignment horizontal="center" vertical="center"/>
    </xf>
    <xf numFmtId="0" fontId="41" fillId="31" borderId="26" xfId="6" applyFont="1" applyFill="1" applyBorder="1" applyAlignment="1">
      <alignment horizontal="left" vertical="center"/>
    </xf>
    <xf numFmtId="0" fontId="41" fillId="31" borderId="153" xfId="6" applyFont="1" applyFill="1" applyBorder="1" applyAlignment="1">
      <alignment horizontal="left" vertical="center"/>
    </xf>
    <xf numFmtId="0" fontId="65" fillId="23" borderId="25" xfId="6" applyFont="1" applyFill="1" applyBorder="1" applyAlignment="1">
      <alignment horizontal="left" vertical="center"/>
    </xf>
    <xf numFmtId="0" fontId="65" fillId="23" borderId="26" xfId="6" applyFont="1" applyFill="1" applyBorder="1" applyAlignment="1">
      <alignment horizontal="left" vertical="center"/>
    </xf>
    <xf numFmtId="0" fontId="65" fillId="23" borderId="153" xfId="6" applyFont="1" applyFill="1" applyBorder="1" applyAlignment="1">
      <alignment horizontal="left" vertical="center"/>
    </xf>
    <xf numFmtId="0" fontId="65" fillId="24" borderId="26" xfId="6" applyFont="1" applyFill="1" applyBorder="1" applyAlignment="1">
      <alignment horizontal="left" vertical="center"/>
    </xf>
    <xf numFmtId="0" fontId="65" fillId="24" borderId="153" xfId="6" applyFont="1" applyFill="1" applyBorder="1" applyAlignment="1">
      <alignment horizontal="left" vertical="center"/>
    </xf>
    <xf numFmtId="0" fontId="41" fillId="25" borderId="26" xfId="6" applyFont="1" applyFill="1" applyBorder="1" applyAlignment="1">
      <alignment horizontal="left" vertical="center"/>
    </xf>
    <xf numFmtId="0" fontId="41" fillId="25" borderId="153" xfId="6" applyFont="1" applyFill="1" applyBorder="1" applyAlignment="1">
      <alignment horizontal="left" vertical="center"/>
    </xf>
    <xf numFmtId="0" fontId="65" fillId="27" borderId="26" xfId="6" applyFont="1" applyFill="1" applyBorder="1" applyAlignment="1">
      <alignment horizontal="left" vertical="center"/>
    </xf>
    <xf numFmtId="0" fontId="65" fillId="27" borderId="153" xfId="6" applyFont="1" applyFill="1" applyBorder="1" applyAlignment="1">
      <alignment horizontal="left" vertical="center"/>
    </xf>
    <xf numFmtId="0" fontId="41" fillId="28" borderId="26" xfId="6" applyFont="1" applyFill="1" applyBorder="1" applyAlignment="1">
      <alignment horizontal="left" vertical="center"/>
    </xf>
    <xf numFmtId="0" fontId="41" fillId="28" borderId="153" xfId="6" applyFont="1" applyFill="1" applyBorder="1" applyAlignment="1">
      <alignment horizontal="left" vertical="center"/>
    </xf>
    <xf numFmtId="0" fontId="65" fillId="30" borderId="26" xfId="6" applyFont="1" applyFill="1" applyBorder="1" applyAlignment="1">
      <alignment horizontal="left" vertical="center"/>
    </xf>
    <xf numFmtId="0" fontId="65" fillId="30" borderId="153" xfId="6" applyFont="1" applyFill="1" applyBorder="1" applyAlignment="1">
      <alignment horizontal="left" vertical="center"/>
    </xf>
    <xf numFmtId="0" fontId="41" fillId="31" borderId="69" xfId="6" applyFont="1" applyFill="1" applyBorder="1" applyAlignment="1">
      <alignment horizontal="left" vertical="center"/>
    </xf>
    <xf numFmtId="0" fontId="41" fillId="31" borderId="63" xfId="6" applyFont="1" applyFill="1" applyBorder="1" applyAlignment="1">
      <alignment horizontal="left" vertical="center"/>
    </xf>
    <xf numFmtId="0" fontId="41" fillId="28" borderId="69" xfId="6" applyFont="1" applyFill="1" applyBorder="1" applyAlignment="1">
      <alignment horizontal="left" vertical="center"/>
    </xf>
    <xf numFmtId="0" fontId="41" fillId="28" borderId="63" xfId="6" applyFont="1" applyFill="1" applyBorder="1" applyAlignment="1">
      <alignment horizontal="left" vertical="center"/>
    </xf>
    <xf numFmtId="0" fontId="12" fillId="29" borderId="27" xfId="3" applyFont="1" applyFill="1" applyBorder="1" applyAlignment="1">
      <alignment horizontal="left" indent="1"/>
    </xf>
    <xf numFmtId="0" fontId="12" fillId="29" borderId="87" xfId="3" applyFont="1" applyFill="1" applyBorder="1" applyAlignment="1">
      <alignment horizontal="left" indent="1"/>
    </xf>
    <xf numFmtId="3" fontId="12" fillId="0" borderId="27" xfId="3" applyNumberFormat="1" applyFont="1" applyBorder="1"/>
    <xf numFmtId="3" fontId="12" fillId="0" borderId="135" xfId="3" applyNumberFormat="1" applyFont="1" applyBorder="1"/>
    <xf numFmtId="0" fontId="32" fillId="20" borderId="176" xfId="6" applyFont="1" applyFill="1" applyBorder="1" applyAlignment="1">
      <alignment horizontal="center" vertical="center"/>
    </xf>
    <xf numFmtId="0" fontId="41" fillId="20" borderId="156" xfId="6" applyFont="1" applyFill="1" applyBorder="1" applyAlignment="1">
      <alignment horizontal="center" vertical="center"/>
    </xf>
    <xf numFmtId="0" fontId="41" fillId="20" borderId="157" xfId="6" applyFont="1" applyFill="1" applyBorder="1" applyAlignment="1">
      <alignment horizontal="center" vertical="center"/>
    </xf>
    <xf numFmtId="0" fontId="41" fillId="20" borderId="12" xfId="6" applyFont="1" applyFill="1" applyBorder="1" applyAlignment="1">
      <alignment horizontal="center" vertical="center" wrapText="1"/>
    </xf>
    <xf numFmtId="0" fontId="41" fillId="20" borderId="176" xfId="6" applyFont="1" applyFill="1" applyBorder="1" applyAlignment="1">
      <alignment horizontal="center" vertical="center" wrapText="1"/>
    </xf>
    <xf numFmtId="0" fontId="41" fillId="20" borderId="173" xfId="6" applyFont="1" applyFill="1" applyBorder="1" applyAlignment="1">
      <alignment horizontal="center" vertical="center"/>
    </xf>
    <xf numFmtId="0" fontId="41" fillId="20" borderId="175" xfId="6" applyFont="1" applyFill="1" applyBorder="1" applyAlignment="1">
      <alignment horizontal="center" vertical="center"/>
    </xf>
    <xf numFmtId="0" fontId="32" fillId="20" borderId="118" xfId="6" applyFont="1" applyFill="1" applyBorder="1" applyAlignment="1">
      <alignment horizontal="center" vertical="center"/>
    </xf>
    <xf numFmtId="0" fontId="41" fillId="20" borderId="120" xfId="6" applyFont="1" applyFill="1" applyBorder="1" applyAlignment="1">
      <alignment horizontal="center" vertical="center"/>
    </xf>
    <xf numFmtId="0" fontId="41" fillId="20" borderId="121" xfId="6" applyFont="1" applyFill="1" applyBorder="1" applyAlignment="1">
      <alignment horizontal="center" vertical="center"/>
    </xf>
    <xf numFmtId="0" fontId="41" fillId="20" borderId="13" xfId="6" applyFont="1" applyFill="1" applyBorder="1" applyAlignment="1">
      <alignment horizontal="center" vertical="center" wrapText="1"/>
    </xf>
    <xf numFmtId="0" fontId="41" fillId="20" borderId="118" xfId="6" applyFont="1" applyFill="1" applyBorder="1" applyAlignment="1">
      <alignment horizontal="center" vertical="center" wrapText="1"/>
    </xf>
    <xf numFmtId="0" fontId="65" fillId="23" borderId="178" xfId="6" applyFont="1" applyFill="1" applyBorder="1" applyAlignment="1">
      <alignment horizontal="left" vertical="center"/>
    </xf>
    <xf numFmtId="0" fontId="65" fillId="23" borderId="179" xfId="6" applyFont="1" applyFill="1" applyBorder="1" applyAlignment="1">
      <alignment horizontal="left" vertical="center"/>
    </xf>
    <xf numFmtId="0" fontId="65" fillId="23" borderId="177" xfId="6" applyFont="1" applyFill="1" applyBorder="1" applyAlignment="1">
      <alignment horizontal="left" vertical="center"/>
    </xf>
    <xf numFmtId="0" fontId="65" fillId="24" borderId="177" xfId="6" applyFont="1" applyFill="1" applyBorder="1" applyAlignment="1">
      <alignment horizontal="left" vertical="center"/>
    </xf>
    <xf numFmtId="0" fontId="41" fillId="25" borderId="177" xfId="6" applyFont="1" applyFill="1" applyBorder="1" applyAlignment="1">
      <alignment horizontal="left" vertical="center"/>
    </xf>
    <xf numFmtId="0" fontId="65" fillId="27" borderId="177" xfId="6" applyFont="1" applyFill="1" applyBorder="1" applyAlignment="1">
      <alignment horizontal="left" vertical="center"/>
    </xf>
    <xf numFmtId="0" fontId="41" fillId="28" borderId="177" xfId="6" applyFont="1" applyFill="1" applyBorder="1" applyAlignment="1">
      <alignment horizontal="left" vertical="center"/>
    </xf>
    <xf numFmtId="0" fontId="65" fillId="30" borderId="177" xfId="6" applyFont="1" applyFill="1" applyBorder="1" applyAlignment="1">
      <alignment horizontal="left" vertical="center"/>
    </xf>
    <xf numFmtId="0" fontId="41" fillId="31" borderId="177" xfId="6" applyFont="1" applyFill="1" applyBorder="1" applyAlignment="1">
      <alignment horizontal="left" vertical="center"/>
    </xf>
    <xf numFmtId="0" fontId="41" fillId="31" borderId="180" xfId="6" applyFont="1" applyFill="1" applyBorder="1" applyAlignment="1">
      <alignment horizontal="left" vertical="center"/>
    </xf>
    <xf numFmtId="0" fontId="41" fillId="28" borderId="180" xfId="6" applyFont="1" applyFill="1" applyBorder="1" applyAlignment="1">
      <alignment horizontal="left" vertical="center"/>
    </xf>
    <xf numFmtId="0" fontId="11" fillId="0" borderId="0" xfId="3" applyFont="1"/>
    <xf numFmtId="0" fontId="73" fillId="0" borderId="0" xfId="3" applyFont="1" applyAlignment="1">
      <alignment horizontal="center"/>
    </xf>
    <xf numFmtId="0" fontId="74" fillId="0" borderId="0" xfId="3" applyFont="1" applyAlignment="1">
      <alignment horizontal="center"/>
    </xf>
    <xf numFmtId="0" fontId="10" fillId="34" borderId="87" xfId="3" applyFont="1" applyFill="1" applyBorder="1" applyAlignment="1">
      <alignment horizontal="left" indent="1"/>
    </xf>
    <xf numFmtId="0" fontId="10" fillId="0" borderId="0" xfId="3" applyFont="1"/>
    <xf numFmtId="0" fontId="20" fillId="20" borderId="125" xfId="3" applyFont="1" applyFill="1" applyBorder="1"/>
    <xf numFmtId="3" fontId="20" fillId="20" borderId="87" xfId="3" applyNumberFormat="1" applyFont="1" applyFill="1" applyBorder="1"/>
    <xf numFmtId="3" fontId="60" fillId="20" borderId="126" xfId="3" applyNumberFormat="1" applyFont="1" applyFill="1" applyBorder="1"/>
    <xf numFmtId="0" fontId="52" fillId="20" borderId="137" xfId="3" applyFont="1" applyFill="1" applyBorder="1"/>
    <xf numFmtId="0" fontId="52" fillId="20" borderId="69" xfId="3" applyFont="1" applyFill="1" applyBorder="1" applyAlignment="1">
      <alignment horizontal="left" indent="1"/>
    </xf>
    <xf numFmtId="3" fontId="52" fillId="20" borderId="69" xfId="3" applyNumberFormat="1" applyFont="1" applyFill="1" applyBorder="1"/>
    <xf numFmtId="3" fontId="54" fillId="20" borderId="139" xfId="3" applyNumberFormat="1" applyFont="1" applyFill="1" applyBorder="1"/>
    <xf numFmtId="0" fontId="10" fillId="20" borderId="87" xfId="3" applyFont="1" applyFill="1" applyBorder="1" applyAlignment="1">
      <alignment horizontal="left" indent="1"/>
    </xf>
    <xf numFmtId="0" fontId="20" fillId="17" borderId="135" xfId="3" applyFont="1" applyFill="1" applyBorder="1" applyAlignment="1">
      <alignment horizontal="left" indent="1"/>
    </xf>
    <xf numFmtId="3" fontId="20" fillId="17" borderId="135" xfId="3" applyNumberFormat="1" applyFont="1" applyFill="1" applyBorder="1"/>
    <xf numFmtId="3" fontId="60" fillId="17" borderId="136" xfId="3" applyNumberFormat="1" applyFont="1" applyFill="1" applyBorder="1"/>
    <xf numFmtId="0" fontId="10" fillId="0" borderId="0" xfId="8"/>
    <xf numFmtId="0" fontId="64" fillId="0" borderId="0" xfId="8" applyFont="1"/>
    <xf numFmtId="0" fontId="64" fillId="0" borderId="0" xfId="8" applyFont="1" applyAlignment="1">
      <alignment vertical="center"/>
    </xf>
    <xf numFmtId="3" fontId="32" fillId="32" borderId="137" xfId="8" applyNumberFormat="1" applyFont="1" applyFill="1" applyBorder="1" applyAlignment="1" applyProtection="1">
      <alignment horizontal="right" vertical="top"/>
      <protection locked="0"/>
    </xf>
    <xf numFmtId="3" fontId="32" fillId="32" borderId="69" xfId="8" applyNumberFormat="1" applyFont="1" applyFill="1" applyBorder="1" applyAlignment="1" applyProtection="1">
      <alignment horizontal="right" vertical="top"/>
      <protection locked="0"/>
    </xf>
    <xf numFmtId="3" fontId="32" fillId="32" borderId="139" xfId="8" applyNumberFormat="1" applyFont="1" applyFill="1" applyBorder="1" applyAlignment="1" applyProtection="1">
      <alignment horizontal="right" vertical="top"/>
      <protection locked="0"/>
    </xf>
    <xf numFmtId="3" fontId="32" fillId="22" borderId="137" xfId="8" applyNumberFormat="1" applyFont="1" applyFill="1" applyBorder="1" applyAlignment="1" applyProtection="1">
      <alignment horizontal="right" vertical="top"/>
      <protection locked="0"/>
    </xf>
    <xf numFmtId="3" fontId="32" fillId="22" borderId="69" xfId="8" applyNumberFormat="1" applyFont="1" applyFill="1" applyBorder="1" applyAlignment="1" applyProtection="1">
      <alignment horizontal="right" vertical="top"/>
      <protection locked="0"/>
    </xf>
    <xf numFmtId="3" fontId="32" fillId="22" borderId="139" xfId="8" applyNumberFormat="1" applyFont="1" applyFill="1" applyBorder="1" applyAlignment="1" applyProtection="1">
      <alignment horizontal="right" vertical="top"/>
      <protection locked="0"/>
    </xf>
    <xf numFmtId="3" fontId="32" fillId="22" borderId="147" xfId="8" applyNumberFormat="1" applyFont="1" applyFill="1" applyBorder="1" applyAlignment="1" applyProtection="1">
      <alignment horizontal="right" vertical="top"/>
      <protection locked="0"/>
    </xf>
    <xf numFmtId="3" fontId="32" fillId="22" borderId="148" xfId="8" applyNumberFormat="1" applyFont="1" applyFill="1" applyBorder="1" applyAlignment="1" applyProtection="1">
      <alignment horizontal="right" vertical="top"/>
      <protection locked="0"/>
    </xf>
    <xf numFmtId="3" fontId="32" fillId="22" borderId="152" xfId="8" applyNumberFormat="1" applyFont="1" applyFill="1" applyBorder="1" applyAlignment="1" applyProtection="1">
      <alignment horizontal="right" vertical="top"/>
      <protection locked="0"/>
    </xf>
    <xf numFmtId="3" fontId="66" fillId="22" borderId="137" xfId="8" applyNumberFormat="1" applyFont="1" applyFill="1" applyBorder="1" applyAlignment="1" applyProtection="1">
      <alignment horizontal="right" vertical="top"/>
      <protection locked="0"/>
    </xf>
    <xf numFmtId="3" fontId="66" fillId="22" borderId="69" xfId="8" applyNumberFormat="1" applyFont="1" applyFill="1" applyBorder="1" applyAlignment="1" applyProtection="1">
      <alignment horizontal="right" vertical="top"/>
      <protection locked="0"/>
    </xf>
    <xf numFmtId="3" fontId="66" fillId="22" borderId="139" xfId="8" applyNumberFormat="1" applyFont="1" applyFill="1" applyBorder="1" applyAlignment="1" applyProtection="1">
      <alignment horizontal="right" vertical="top"/>
      <protection locked="0"/>
    </xf>
    <xf numFmtId="3" fontId="32" fillId="22" borderId="142" xfId="8" applyNumberFormat="1" applyFont="1" applyFill="1" applyBorder="1" applyAlignment="1" applyProtection="1">
      <alignment horizontal="right" vertical="top"/>
      <protection locked="0"/>
    </xf>
    <xf numFmtId="3" fontId="32" fillId="22" borderId="143" xfId="8" applyNumberFormat="1" applyFont="1" applyFill="1" applyBorder="1" applyAlignment="1" applyProtection="1">
      <alignment horizontal="right" vertical="top"/>
      <protection locked="0"/>
    </xf>
    <xf numFmtId="3" fontId="32" fillId="22" borderId="146" xfId="8" applyNumberFormat="1" applyFont="1" applyFill="1" applyBorder="1" applyAlignment="1" applyProtection="1">
      <alignment horizontal="right" vertical="top"/>
      <protection locked="0"/>
    </xf>
    <xf numFmtId="0" fontId="64" fillId="32" borderId="0" xfId="8" applyFont="1" applyFill="1" applyAlignment="1">
      <alignment vertical="center"/>
    </xf>
    <xf numFmtId="49" fontId="32" fillId="22" borderId="0" xfId="8" applyNumberFormat="1" applyFont="1" applyFill="1" applyAlignment="1" applyProtection="1">
      <alignment vertical="center"/>
      <protection locked="0"/>
    </xf>
    <xf numFmtId="49" fontId="32" fillId="22" borderId="0" xfId="8" applyNumberFormat="1" applyFont="1" applyFill="1" applyAlignment="1" applyProtection="1">
      <alignment horizontal="left" vertical="center"/>
      <protection locked="0"/>
    </xf>
    <xf numFmtId="3" fontId="32" fillId="0" borderId="0" xfId="8" applyNumberFormat="1" applyFont="1" applyAlignment="1" applyProtection="1">
      <alignment horizontal="right" vertical="top"/>
      <protection locked="0"/>
    </xf>
    <xf numFmtId="1" fontId="41" fillId="21" borderId="0" xfId="8" applyNumberFormat="1" applyFont="1" applyFill="1" applyAlignment="1" applyProtection="1">
      <alignment horizontal="right" vertical="center"/>
      <protection locked="0"/>
    </xf>
    <xf numFmtId="1" fontId="41" fillId="22" borderId="0" xfId="8" applyNumberFormat="1" applyFont="1" applyFill="1" applyAlignment="1" applyProtection="1">
      <alignment horizontal="left" vertical="center"/>
      <protection locked="0"/>
    </xf>
    <xf numFmtId="0" fontId="10" fillId="20" borderId="0" xfId="8" applyFill="1" applyAlignment="1">
      <alignment vertical="center"/>
    </xf>
    <xf numFmtId="0" fontId="50" fillId="20" borderId="0" xfId="8" applyFont="1" applyFill="1" applyAlignment="1">
      <alignment horizontal="right" vertical="center"/>
    </xf>
    <xf numFmtId="0" fontId="10" fillId="0" borderId="0" xfId="3" applyFont="1" applyAlignment="1">
      <alignment horizontal="right"/>
    </xf>
    <xf numFmtId="0" fontId="22" fillId="37" borderId="87" xfId="0" applyFont="1" applyFill="1" applyBorder="1"/>
    <xf numFmtId="3" fontId="0" fillId="36" borderId="63" xfId="0" applyNumberFormat="1" applyFill="1" applyBorder="1"/>
    <xf numFmtId="0" fontId="19" fillId="34" borderId="137" xfId="3" applyFont="1" applyFill="1" applyBorder="1" applyAlignment="1">
      <alignment horizontal="right"/>
    </xf>
    <xf numFmtId="0" fontId="60" fillId="34" borderId="138" xfId="3" applyFont="1" applyFill="1" applyBorder="1" applyAlignment="1">
      <alignment horizontal="left" vertical="center" wrapText="1" indent="1"/>
    </xf>
    <xf numFmtId="3" fontId="21" fillId="34" borderId="69" xfId="3" applyNumberFormat="1" applyFont="1" applyFill="1" applyBorder="1" applyAlignment="1">
      <alignment horizontal="right"/>
    </xf>
    <xf numFmtId="3" fontId="60" fillId="34" borderId="139" xfId="3" applyNumberFormat="1" applyFont="1" applyFill="1" applyBorder="1" applyAlignment="1">
      <alignment horizontal="right"/>
    </xf>
    <xf numFmtId="0" fontId="19" fillId="34" borderId="147" xfId="3" applyFont="1" applyFill="1" applyBorder="1" applyAlignment="1">
      <alignment horizontal="right"/>
    </xf>
    <xf numFmtId="0" fontId="60" fillId="34" borderId="165" xfId="3" applyFont="1" applyFill="1" applyBorder="1" applyAlignment="1">
      <alignment horizontal="left" vertical="center" wrapText="1" indent="1"/>
    </xf>
    <xf numFmtId="3" fontId="52" fillId="34" borderId="148" xfId="3" applyNumberFormat="1" applyFont="1" applyFill="1" applyBorder="1" applyAlignment="1">
      <alignment horizontal="right"/>
    </xf>
    <xf numFmtId="3" fontId="54" fillId="34" borderId="152" xfId="3" applyNumberFormat="1" applyFont="1" applyFill="1" applyBorder="1" applyAlignment="1">
      <alignment horizontal="right"/>
    </xf>
    <xf numFmtId="3" fontId="32" fillId="22" borderId="142" xfId="0" applyNumberFormat="1" applyFont="1" applyFill="1" applyBorder="1" applyAlignment="1" applyProtection="1">
      <alignment horizontal="right" vertical="top"/>
      <protection locked="0"/>
    </xf>
    <xf numFmtId="3" fontId="32" fillId="22" borderId="143" xfId="0" applyNumberFormat="1" applyFont="1" applyFill="1" applyBorder="1" applyAlignment="1" applyProtection="1">
      <alignment horizontal="right" vertical="top"/>
      <protection locked="0"/>
    </xf>
    <xf numFmtId="3" fontId="32" fillId="22" borderId="146" xfId="0" applyNumberFormat="1" applyFont="1" applyFill="1" applyBorder="1" applyAlignment="1" applyProtection="1">
      <alignment horizontal="right" vertical="top"/>
      <protection locked="0"/>
    </xf>
    <xf numFmtId="3" fontId="32" fillId="22" borderId="137" xfId="0" applyNumberFormat="1" applyFont="1" applyFill="1" applyBorder="1" applyAlignment="1" applyProtection="1">
      <alignment horizontal="right" vertical="top"/>
      <protection locked="0"/>
    </xf>
    <xf numFmtId="3" fontId="32" fillId="22" borderId="69" xfId="0" applyNumberFormat="1" applyFont="1" applyFill="1" applyBorder="1" applyAlignment="1" applyProtection="1">
      <alignment horizontal="right" vertical="top"/>
      <protection locked="0"/>
    </xf>
    <xf numFmtId="3" fontId="32" fillId="22" borderId="139" xfId="0" applyNumberFormat="1" applyFont="1" applyFill="1" applyBorder="1" applyAlignment="1" applyProtection="1">
      <alignment horizontal="right" vertical="top"/>
      <protection locked="0"/>
    </xf>
    <xf numFmtId="3" fontId="32" fillId="22" borderId="147" xfId="0" applyNumberFormat="1" applyFont="1" applyFill="1" applyBorder="1" applyAlignment="1" applyProtection="1">
      <alignment horizontal="right" vertical="top"/>
      <protection locked="0"/>
    </xf>
    <xf numFmtId="3" fontId="32" fillId="22" borderId="148" xfId="0" applyNumberFormat="1" applyFont="1" applyFill="1" applyBorder="1" applyAlignment="1" applyProtection="1">
      <alignment horizontal="right" vertical="top"/>
      <protection locked="0"/>
    </xf>
    <xf numFmtId="3" fontId="32" fillId="22" borderId="152" xfId="0" applyNumberFormat="1" applyFont="1" applyFill="1" applyBorder="1" applyAlignment="1" applyProtection="1">
      <alignment horizontal="right" vertical="top"/>
      <protection locked="0"/>
    </xf>
    <xf numFmtId="3" fontId="32" fillId="32" borderId="137" xfId="0" applyNumberFormat="1" applyFont="1" applyFill="1" applyBorder="1" applyAlignment="1" applyProtection="1">
      <alignment horizontal="right" vertical="top"/>
      <protection locked="0"/>
    </xf>
    <xf numFmtId="3" fontId="32" fillId="32" borderId="69" xfId="0" applyNumberFormat="1" applyFont="1" applyFill="1" applyBorder="1" applyAlignment="1" applyProtection="1">
      <alignment horizontal="right" vertical="top"/>
      <protection locked="0"/>
    </xf>
    <xf numFmtId="3" fontId="32" fillId="32" borderId="139" xfId="0" applyNumberFormat="1" applyFont="1" applyFill="1" applyBorder="1" applyAlignment="1" applyProtection="1">
      <alignment horizontal="right" vertical="top"/>
      <protection locked="0"/>
    </xf>
    <xf numFmtId="3" fontId="66" fillId="22" borderId="137" xfId="0" applyNumberFormat="1" applyFont="1" applyFill="1" applyBorder="1" applyAlignment="1" applyProtection="1">
      <alignment horizontal="right" vertical="top"/>
      <protection locked="0"/>
    </xf>
    <xf numFmtId="3" fontId="66" fillId="22" borderId="69" xfId="0" applyNumberFormat="1" applyFont="1" applyFill="1" applyBorder="1" applyAlignment="1" applyProtection="1">
      <alignment horizontal="right" vertical="top"/>
      <protection locked="0"/>
    </xf>
    <xf numFmtId="3" fontId="66" fillId="22" borderId="139" xfId="0" applyNumberFormat="1" applyFont="1" applyFill="1" applyBorder="1" applyAlignment="1" applyProtection="1">
      <alignment horizontal="right" vertical="top"/>
      <protection locked="0"/>
    </xf>
    <xf numFmtId="0" fontId="9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22" fillId="36" borderId="110" xfId="0" applyNumberFormat="1" applyFont="1" applyFill="1" applyBorder="1"/>
    <xf numFmtId="0" fontId="34" fillId="36" borderId="83" xfId="0" applyFont="1" applyFill="1" applyBorder="1"/>
    <xf numFmtId="0" fontId="22" fillId="37" borderId="69" xfId="0" applyFont="1" applyFill="1" applyBorder="1" applyAlignment="1">
      <alignment horizontal="left" vertical="center"/>
    </xf>
    <xf numFmtId="0" fontId="0" fillId="36" borderId="90" xfId="0" applyFill="1" applyBorder="1"/>
    <xf numFmtId="3" fontId="34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5" fillId="24" borderId="25" xfId="0" applyFont="1" applyFill="1" applyBorder="1"/>
    <xf numFmtId="0" fontId="43" fillId="24" borderId="26" xfId="0" applyFont="1" applyFill="1" applyBorder="1"/>
    <xf numFmtId="3" fontId="43" fillId="24" borderId="26" xfId="0" applyNumberFormat="1" applyFont="1" applyFill="1" applyBorder="1"/>
    <xf numFmtId="3" fontId="35" fillId="24" borderId="130" xfId="0" applyNumberFormat="1" applyFont="1" applyFill="1" applyBorder="1"/>
    <xf numFmtId="0" fontId="35" fillId="24" borderId="143" xfId="0" applyFont="1" applyFill="1" applyBorder="1"/>
    <xf numFmtId="0" fontId="8" fillId="0" borderId="0" xfId="3" applyFont="1"/>
    <xf numFmtId="10" fontId="8" fillId="0" borderId="0" xfId="4" applyNumberFormat="1" applyFont="1"/>
    <xf numFmtId="0" fontId="8" fillId="0" borderId="0" xfId="3" applyFont="1" applyAlignment="1">
      <alignment horizontal="left"/>
    </xf>
    <xf numFmtId="167" fontId="0" fillId="0" borderId="0" xfId="4" applyNumberFormat="1" applyFont="1"/>
    <xf numFmtId="3" fontId="8" fillId="0" borderId="0" xfId="3" applyNumberFormat="1" applyFont="1"/>
    <xf numFmtId="0" fontId="76" fillId="0" borderId="0" xfId="3" applyFont="1" applyAlignment="1">
      <alignment horizontal="center"/>
    </xf>
    <xf numFmtId="165" fontId="8" fillId="0" borderId="0" xfId="3" applyNumberFormat="1" applyFont="1"/>
    <xf numFmtId="166" fontId="76" fillId="0" borderId="0" xfId="3" applyNumberFormat="1" applyFont="1"/>
    <xf numFmtId="3" fontId="58" fillId="0" borderId="87" xfId="3" applyNumberFormat="1" applyFont="1" applyBorder="1"/>
    <xf numFmtId="3" fontId="58" fillId="0" borderId="87" xfId="3" applyNumberFormat="1" applyFont="1" applyBorder="1" applyAlignment="1">
      <alignment horizontal="right"/>
    </xf>
    <xf numFmtId="3" fontId="58" fillId="0" borderId="128" xfId="3" applyNumberFormat="1" applyFont="1" applyBorder="1"/>
    <xf numFmtId="0" fontId="0" fillId="41" borderId="137" xfId="0" applyFill="1" applyBorder="1"/>
    <xf numFmtId="0" fontId="22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8" fillId="0" borderId="0" xfId="0" applyFont="1"/>
    <xf numFmtId="0" fontId="77" fillId="40" borderId="142" xfId="0" applyFont="1" applyFill="1" applyBorder="1"/>
    <xf numFmtId="0" fontId="77" fillId="40" borderId="146" xfId="0" applyFont="1" applyFill="1" applyBorder="1" applyAlignment="1">
      <alignment horizontal="center"/>
    </xf>
    <xf numFmtId="0" fontId="78" fillId="36" borderId="137" xfId="0" applyFont="1" applyFill="1" applyBorder="1"/>
    <xf numFmtId="165" fontId="78" fillId="36" borderId="139" xfId="0" applyNumberFormat="1" applyFont="1" applyFill="1" applyBorder="1"/>
    <xf numFmtId="0" fontId="77" fillId="40" borderId="147" xfId="0" applyFont="1" applyFill="1" applyBorder="1"/>
    <xf numFmtId="0" fontId="77" fillId="25" borderId="142" xfId="0" applyFont="1" applyFill="1" applyBorder="1"/>
    <xf numFmtId="0" fontId="77" fillId="25" borderId="146" xfId="0" applyFont="1" applyFill="1" applyBorder="1" applyAlignment="1">
      <alignment horizontal="center"/>
    </xf>
    <xf numFmtId="0" fontId="78" fillId="26" borderId="137" xfId="0" applyFont="1" applyFill="1" applyBorder="1"/>
    <xf numFmtId="165" fontId="78" fillId="26" borderId="139" xfId="0" applyNumberFormat="1" applyFont="1" applyFill="1" applyBorder="1"/>
    <xf numFmtId="0" fontId="77" fillId="25" borderId="147" xfId="0" applyFont="1" applyFill="1" applyBorder="1"/>
    <xf numFmtId="0" fontId="77" fillId="28" borderId="25" xfId="0" applyFont="1" applyFill="1" applyBorder="1"/>
    <xf numFmtId="165" fontId="77" fillId="40" borderId="152" xfId="0" applyNumberFormat="1" applyFont="1" applyFill="1" applyBorder="1"/>
    <xf numFmtId="0" fontId="22" fillId="26" borderId="86" xfId="0" applyFont="1" applyFill="1" applyBorder="1" applyAlignment="1">
      <alignment horizontal="left" vertical="center"/>
    </xf>
    <xf numFmtId="0" fontId="22" fillId="26" borderId="76" xfId="0" applyFont="1" applyFill="1" applyBorder="1" applyAlignment="1">
      <alignment horizontal="left" vertical="center"/>
    </xf>
    <xf numFmtId="0" fontId="79" fillId="42" borderId="183" xfId="0" applyFont="1" applyFill="1" applyBorder="1" applyAlignment="1">
      <alignment vertical="center"/>
    </xf>
    <xf numFmtId="3" fontId="79" fillId="42" borderId="184" xfId="0" applyNumberFormat="1" applyFont="1" applyFill="1" applyBorder="1" applyAlignment="1">
      <alignment vertical="center"/>
    </xf>
    <xf numFmtId="0" fontId="79" fillId="43" borderId="183" xfId="0" applyFont="1" applyFill="1" applyBorder="1" applyAlignment="1">
      <alignment vertical="center"/>
    </xf>
    <xf numFmtId="0" fontId="79" fillId="45" borderId="183" xfId="0" applyFont="1" applyFill="1" applyBorder="1" applyAlignment="1">
      <alignment vertical="center"/>
    </xf>
    <xf numFmtId="3" fontId="79" fillId="45" borderId="184" xfId="0" applyNumberFormat="1" applyFont="1" applyFill="1" applyBorder="1" applyAlignment="1">
      <alignment horizontal="right" vertical="center"/>
    </xf>
    <xf numFmtId="0" fontId="79" fillId="44" borderId="183" xfId="0" applyFont="1" applyFill="1" applyBorder="1" applyAlignment="1">
      <alignment vertical="center"/>
    </xf>
    <xf numFmtId="0" fontId="79" fillId="43" borderId="184" xfId="0" applyFont="1" applyFill="1" applyBorder="1" applyAlignment="1">
      <alignment horizontal="right" vertical="center"/>
    </xf>
    <xf numFmtId="3" fontId="79" fillId="43" borderId="184" xfId="0" applyNumberFormat="1" applyFont="1" applyFill="1" applyBorder="1" applyAlignment="1">
      <alignment horizontal="right" vertical="center"/>
    </xf>
    <xf numFmtId="0" fontId="79" fillId="43" borderId="183" xfId="0" applyFont="1" applyFill="1" applyBorder="1" applyAlignment="1">
      <alignment vertical="top" wrapText="1" readingOrder="1"/>
    </xf>
    <xf numFmtId="0" fontId="79" fillId="42" borderId="184" xfId="0" applyFont="1" applyFill="1" applyBorder="1" applyAlignment="1">
      <alignment vertical="center"/>
    </xf>
    <xf numFmtId="0" fontId="79" fillId="44" borderId="184" xfId="0" applyFont="1" applyFill="1" applyBorder="1" applyAlignment="1">
      <alignment vertical="center"/>
    </xf>
    <xf numFmtId="0" fontId="79" fillId="45" borderId="184" xfId="0" applyFont="1" applyFill="1" applyBorder="1" applyAlignment="1">
      <alignment horizontal="right" vertical="center"/>
    </xf>
    <xf numFmtId="3" fontId="29" fillId="11" borderId="61" xfId="0" applyNumberFormat="1" applyFont="1" applyFill="1" applyBorder="1" applyAlignment="1" applyProtection="1">
      <alignment vertical="center"/>
      <protection locked="0"/>
    </xf>
    <xf numFmtId="0" fontId="29" fillId="46" borderId="0" xfId="0" applyFont="1" applyFill="1" applyAlignment="1">
      <alignment vertical="center"/>
    </xf>
    <xf numFmtId="0" fontId="79" fillId="47" borderId="183" xfId="0" applyFont="1" applyFill="1" applyBorder="1" applyAlignment="1">
      <alignment vertical="center"/>
    </xf>
    <xf numFmtId="3" fontId="79" fillId="47" borderId="184" xfId="0" applyNumberFormat="1" applyFont="1" applyFill="1" applyBorder="1" applyAlignment="1">
      <alignment horizontal="right" vertical="center"/>
    </xf>
    <xf numFmtId="0" fontId="79" fillId="48" borderId="183" xfId="0" applyFont="1" applyFill="1" applyBorder="1" applyAlignment="1">
      <alignment vertical="center"/>
    </xf>
    <xf numFmtId="3" fontId="79" fillId="48" borderId="184" xfId="0" applyNumberFormat="1" applyFont="1" applyFill="1" applyBorder="1" applyAlignment="1">
      <alignment vertical="center"/>
    </xf>
    <xf numFmtId="0" fontId="80" fillId="19" borderId="30" xfId="0" applyFont="1" applyFill="1" applyBorder="1"/>
    <xf numFmtId="3" fontId="80" fillId="19" borderId="29" xfId="0" applyNumberFormat="1" applyFont="1" applyFill="1" applyBorder="1"/>
    <xf numFmtId="0" fontId="80" fillId="19" borderId="23" xfId="0" applyFont="1" applyFill="1" applyBorder="1"/>
    <xf numFmtId="0" fontId="80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0" fontId="22" fillId="37" borderId="181" xfId="0" applyFont="1" applyFill="1" applyBorder="1"/>
    <xf numFmtId="0" fontId="22" fillId="19" borderId="23" xfId="0" applyFont="1" applyFill="1" applyBorder="1"/>
    <xf numFmtId="0" fontId="0" fillId="19" borderId="186" xfId="0" applyFill="1" applyBorder="1"/>
    <xf numFmtId="165" fontId="0" fillId="19" borderId="186" xfId="0" applyNumberFormat="1" applyFill="1" applyBorder="1"/>
    <xf numFmtId="165" fontId="0" fillId="19" borderId="28" xfId="0" applyNumberFormat="1" applyFill="1" applyBorder="1"/>
    <xf numFmtId="0" fontId="22" fillId="25" borderId="77" xfId="0" applyFont="1" applyFill="1" applyBorder="1"/>
    <xf numFmtId="0" fontId="22" fillId="25" borderId="188" xfId="0" applyFont="1" applyFill="1" applyBorder="1"/>
    <xf numFmtId="0" fontId="22" fillId="36" borderId="86" xfId="0" applyFont="1" applyFill="1" applyBorder="1" applyAlignment="1">
      <alignment horizontal="left" vertical="center"/>
    </xf>
    <xf numFmtId="0" fontId="7" fillId="0" borderId="0" xfId="3" applyFont="1"/>
    <xf numFmtId="3" fontId="7" fillId="0" borderId="0" xfId="3" applyNumberFormat="1" applyFont="1"/>
    <xf numFmtId="0" fontId="22" fillId="36" borderId="87" xfId="0" applyFont="1" applyFill="1" applyBorder="1"/>
    <xf numFmtId="0" fontId="22" fillId="26" borderId="88" xfId="0" applyFont="1" applyFill="1" applyBorder="1"/>
    <xf numFmtId="0" fontId="52" fillId="0" borderId="25" xfId="3" applyFont="1" applyBorder="1"/>
    <xf numFmtId="0" fontId="7" fillId="35" borderId="87" xfId="3" applyFont="1" applyFill="1" applyBorder="1" applyAlignment="1">
      <alignment horizontal="left" indent="1"/>
    </xf>
    <xf numFmtId="3" fontId="34" fillId="26" borderId="102" xfId="0" applyNumberFormat="1" applyFont="1" applyFill="1" applyBorder="1"/>
    <xf numFmtId="3" fontId="0" fillId="36" borderId="104" xfId="0" applyNumberFormat="1" applyFill="1" applyBorder="1"/>
    <xf numFmtId="0" fontId="22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2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4" fillId="49" borderId="68" xfId="0" applyFont="1" applyFill="1" applyBorder="1" applyAlignment="1">
      <alignment horizontal="center" vertical="center"/>
    </xf>
    <xf numFmtId="0" fontId="35" fillId="49" borderId="69" xfId="0" applyFont="1" applyFill="1" applyBorder="1"/>
    <xf numFmtId="0" fontId="0" fillId="49" borderId="69" xfId="0" applyFill="1" applyBorder="1"/>
    <xf numFmtId="3" fontId="34" fillId="49" borderId="83" xfId="0" applyNumberFormat="1" applyFont="1" applyFill="1" applyBorder="1"/>
    <xf numFmtId="3" fontId="50" fillId="49" borderId="83" xfId="0" applyNumberFormat="1" applyFont="1" applyFill="1" applyBorder="1"/>
    <xf numFmtId="0" fontId="34" fillId="49" borderId="84" xfId="0" applyFont="1" applyFill="1" applyBorder="1" applyAlignment="1">
      <alignment horizontal="center" vertical="center"/>
    </xf>
    <xf numFmtId="3" fontId="34" fillId="49" borderId="101" xfId="0" applyNumberFormat="1" applyFont="1" applyFill="1" applyBorder="1"/>
    <xf numFmtId="0" fontId="35" fillId="49" borderId="68" xfId="0" applyFont="1" applyFill="1" applyBorder="1" applyAlignment="1">
      <alignment horizontal="center" vertical="center"/>
    </xf>
    <xf numFmtId="0" fontId="35" fillId="49" borderId="63" xfId="0" applyFont="1" applyFill="1" applyBorder="1"/>
    <xf numFmtId="0" fontId="34" fillId="49" borderId="69" xfId="0" applyFont="1" applyFill="1" applyBorder="1" applyAlignment="1">
      <alignment horizontal="left" vertical="center"/>
    </xf>
    <xf numFmtId="0" fontId="34" fillId="49" borderId="69" xfId="0" applyFont="1" applyFill="1" applyBorder="1" applyAlignment="1">
      <alignment horizontal="center" vertical="center"/>
    </xf>
    <xf numFmtId="0" fontId="44" fillId="49" borderId="100" xfId="0" applyFont="1" applyFill="1" applyBorder="1" applyAlignment="1">
      <alignment horizontal="left" vertical="center"/>
    </xf>
    <xf numFmtId="0" fontId="42" fillId="49" borderId="69" xfId="0" applyFont="1" applyFill="1" applyBorder="1"/>
    <xf numFmtId="3" fontId="50" fillId="49" borderId="69" xfId="0" applyNumberFormat="1" applyFont="1" applyFill="1" applyBorder="1"/>
    <xf numFmtId="3" fontId="50" fillId="49" borderId="70" xfId="0" applyNumberFormat="1" applyFont="1" applyFill="1" applyBorder="1"/>
    <xf numFmtId="3" fontId="42" fillId="49" borderId="83" xfId="0" applyNumberFormat="1" applyFont="1" applyFill="1" applyBorder="1"/>
    <xf numFmtId="3" fontId="0" fillId="49" borderId="83" xfId="0" applyNumberFormat="1" applyFill="1" applyBorder="1"/>
    <xf numFmtId="3" fontId="50" fillId="49" borderId="174" xfId="0" applyNumberFormat="1" applyFont="1" applyFill="1" applyBorder="1"/>
    <xf numFmtId="3" fontId="42" fillId="49" borderId="69" xfId="0" applyNumberFormat="1" applyFont="1" applyFill="1" applyBorder="1"/>
    <xf numFmtId="3" fontId="42" fillId="49" borderId="70" xfId="0" applyNumberFormat="1" applyFont="1" applyFill="1" applyBorder="1"/>
    <xf numFmtId="0" fontId="22" fillId="49" borderId="86" xfId="0" applyFont="1" applyFill="1" applyBorder="1"/>
    <xf numFmtId="0" fontId="0" fillId="49" borderId="86" xfId="0" applyFill="1" applyBorder="1"/>
    <xf numFmtId="3" fontId="50" fillId="49" borderId="72" xfId="0" applyNumberFormat="1" applyFont="1" applyFill="1" applyBorder="1"/>
    <xf numFmtId="3" fontId="45" fillId="49" borderId="101" xfId="0" applyNumberFormat="1" applyFont="1" applyFill="1" applyBorder="1"/>
    <xf numFmtId="3" fontId="50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5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5" fillId="49" borderId="25" xfId="0" applyFont="1" applyFill="1" applyBorder="1"/>
    <xf numFmtId="0" fontId="43" fillId="49" borderId="26" xfId="0" applyFont="1" applyFill="1" applyBorder="1"/>
    <xf numFmtId="3" fontId="43" fillId="49" borderId="26" xfId="0" applyNumberFormat="1" applyFont="1" applyFill="1" applyBorder="1"/>
    <xf numFmtId="3" fontId="35" fillId="49" borderId="130" xfId="0" applyNumberFormat="1" applyFont="1" applyFill="1" applyBorder="1"/>
    <xf numFmtId="0" fontId="0" fillId="25" borderId="69" xfId="0" applyFill="1" applyBorder="1"/>
    <xf numFmtId="3" fontId="34" fillId="25" borderId="69" xfId="0" applyNumberFormat="1" applyFont="1" applyFill="1" applyBorder="1"/>
    <xf numFmtId="3" fontId="34" fillId="25" borderId="174" xfId="0" applyNumberFormat="1" applyFont="1" applyFill="1" applyBorder="1"/>
    <xf numFmtId="0" fontId="22" fillId="25" borderId="70" xfId="0" applyFont="1" applyFill="1" applyBorder="1"/>
    <xf numFmtId="0" fontId="52" fillId="35" borderId="142" xfId="3" applyFont="1" applyFill="1" applyBorder="1"/>
    <xf numFmtId="0" fontId="52" fillId="35" borderId="143" xfId="3" applyFont="1" applyFill="1" applyBorder="1" applyAlignment="1">
      <alignment horizontal="left" indent="1"/>
    </xf>
    <xf numFmtId="3" fontId="52" fillId="35" borderId="143" xfId="3" applyNumberFormat="1" applyFont="1" applyFill="1" applyBorder="1"/>
    <xf numFmtId="3" fontId="54" fillId="35" borderId="146" xfId="3" applyNumberFormat="1" applyFont="1" applyFill="1" applyBorder="1"/>
    <xf numFmtId="0" fontId="6" fillId="0" borderId="0" xfId="3" applyFont="1"/>
    <xf numFmtId="0" fontId="5" fillId="0" borderId="17" xfId="3" applyFont="1" applyBorder="1" applyAlignment="1">
      <alignment horizontal="right"/>
    </xf>
    <xf numFmtId="3" fontId="5" fillId="0" borderId="190" xfId="3" applyNumberFormat="1" applyFont="1" applyBorder="1" applyAlignment="1">
      <alignment horizontal="left" indent="1"/>
    </xf>
    <xf numFmtId="0" fontId="5" fillId="0" borderId="191" xfId="3" applyFont="1" applyBorder="1" applyAlignment="1">
      <alignment horizontal="right"/>
    </xf>
    <xf numFmtId="165" fontId="19" fillId="0" borderId="192" xfId="3" applyNumberFormat="1" applyFont="1" applyBorder="1"/>
    <xf numFmtId="165" fontId="51" fillId="0" borderId="148" xfId="3" applyNumberFormat="1" applyFont="1" applyBorder="1"/>
    <xf numFmtId="165" fontId="19" fillId="0" borderId="148" xfId="3" applyNumberFormat="1" applyFont="1" applyBorder="1"/>
    <xf numFmtId="165" fontId="5" fillId="0" borderId="193" xfId="3" applyNumberFormat="1" applyFont="1" applyBorder="1"/>
    <xf numFmtId="165" fontId="5" fillId="0" borderId="189" xfId="3" applyNumberFormat="1" applyFont="1" applyBorder="1" applyAlignment="1">
      <alignment horizontal="right"/>
    </xf>
    <xf numFmtId="165" fontId="5" fillId="0" borderId="69" xfId="3" applyNumberFormat="1" applyFont="1" applyBorder="1" applyAlignment="1">
      <alignment horizontal="right"/>
    </xf>
    <xf numFmtId="165" fontId="5" fillId="0" borderId="180" xfId="3" applyNumberFormat="1" applyFont="1" applyBorder="1"/>
    <xf numFmtId="2" fontId="5" fillId="0" borderId="175" xfId="4" applyNumberFormat="1" applyFont="1" applyBorder="1" applyAlignment="1">
      <alignment horizontal="center"/>
    </xf>
    <xf numFmtId="3" fontId="38" fillId="16" borderId="34" xfId="0" applyNumberFormat="1" applyFont="1" applyFill="1" applyBorder="1" applyAlignment="1">
      <alignment horizontal="right" vertical="center"/>
    </xf>
    <xf numFmtId="0" fontId="4" fillId="0" borderId="27" xfId="3" applyFont="1" applyBorder="1" applyAlignment="1">
      <alignment horizontal="left" indent="1"/>
    </xf>
    <xf numFmtId="0" fontId="4" fillId="0" borderId="132" xfId="3" applyFont="1" applyBorder="1" applyAlignment="1">
      <alignment horizontal="left" indent="1"/>
    </xf>
    <xf numFmtId="165" fontId="80" fillId="19" borderId="28" xfId="0" applyNumberFormat="1" applyFont="1" applyFill="1" applyBorder="1"/>
    <xf numFmtId="165" fontId="77" fillId="25" borderId="152" xfId="0" applyNumberFormat="1" applyFont="1" applyFill="1" applyBorder="1"/>
    <xf numFmtId="165" fontId="77" fillId="28" borderId="130" xfId="0" applyNumberFormat="1" applyFont="1" applyFill="1" applyBorder="1"/>
    <xf numFmtId="3" fontId="35" fillId="24" borderId="100" xfId="0" applyNumberFormat="1" applyFont="1" applyFill="1" applyBorder="1"/>
    <xf numFmtId="0" fontId="22" fillId="19" borderId="0" xfId="0" applyFont="1" applyFill="1" applyAlignment="1">
      <alignment horizontal="left"/>
    </xf>
    <xf numFmtId="3" fontId="68" fillId="0" borderId="126" xfId="3" applyNumberFormat="1" applyFont="1" applyBorder="1"/>
    <xf numFmtId="3" fontId="68" fillId="0" borderId="133" xfId="3" applyNumberFormat="1" applyFont="1" applyBorder="1"/>
    <xf numFmtId="0" fontId="3" fillId="0" borderId="0" xfId="3" applyFont="1" applyAlignment="1">
      <alignment horizontal="center"/>
    </xf>
    <xf numFmtId="3" fontId="84" fillId="0" borderId="0" xfId="3" applyNumberFormat="1" applyFont="1" applyAlignment="1">
      <alignment horizontal="right"/>
    </xf>
    <xf numFmtId="3" fontId="57" fillId="0" borderId="0" xfId="3" applyNumberFormat="1" applyFont="1" applyAlignment="1">
      <alignment horizontal="right"/>
    </xf>
    <xf numFmtId="3" fontId="84" fillId="0" borderId="0" xfId="3" applyNumberFormat="1" applyFont="1"/>
    <xf numFmtId="3" fontId="57" fillId="0" borderId="0" xfId="3" applyNumberFormat="1" applyFont="1"/>
    <xf numFmtId="3" fontId="52" fillId="0" borderId="0" xfId="3" applyNumberFormat="1" applyFont="1" applyAlignment="1">
      <alignment horizontal="center"/>
    </xf>
    <xf numFmtId="3" fontId="52" fillId="0" borderId="0" xfId="3" applyNumberFormat="1" applyFont="1"/>
    <xf numFmtId="3" fontId="45" fillId="36" borderId="83" xfId="0" applyNumberFormat="1" applyFont="1" applyFill="1" applyBorder="1"/>
    <xf numFmtId="3" fontId="45" fillId="26" borderId="83" xfId="0" applyNumberFormat="1" applyFont="1" applyFill="1" applyBorder="1"/>
    <xf numFmtId="0" fontId="80" fillId="19" borderId="194" xfId="0" applyFont="1" applyFill="1" applyBorder="1"/>
    <xf numFmtId="165" fontId="80" fillId="19" borderId="195" xfId="0" applyNumberFormat="1" applyFont="1" applyFill="1" applyBorder="1"/>
    <xf numFmtId="3" fontId="0" fillId="19" borderId="31" xfId="0" applyNumberFormat="1" applyFill="1" applyBorder="1"/>
    <xf numFmtId="0" fontId="2" fillId="0" borderId="0" xfId="3" applyFont="1"/>
    <xf numFmtId="0" fontId="34" fillId="36" borderId="84" xfId="0" applyFont="1" applyFill="1" applyBorder="1" applyAlignment="1">
      <alignment horizontal="center" vertical="center"/>
    </xf>
    <xf numFmtId="0" fontId="34" fillId="25" borderId="85" xfId="0" applyFont="1" applyFill="1" applyBorder="1" applyAlignment="1">
      <alignment horizontal="center" vertical="center"/>
    </xf>
    <xf numFmtId="0" fontId="22" fillId="36" borderId="86" xfId="0" applyFont="1" applyFill="1" applyBorder="1" applyAlignment="1">
      <alignment vertical="center"/>
    </xf>
    <xf numFmtId="0" fontId="34" fillId="26" borderId="85" xfId="0" applyFont="1" applyFill="1" applyBorder="1" applyAlignment="1">
      <alignment horizontal="center" vertical="center"/>
    </xf>
    <xf numFmtId="3" fontId="45" fillId="37" borderId="83" xfId="0" applyNumberFormat="1" applyFont="1" applyFill="1" applyBorder="1"/>
    <xf numFmtId="3" fontId="0" fillId="36" borderId="174" xfId="0" applyNumberFormat="1" applyFill="1" applyBorder="1"/>
    <xf numFmtId="3" fontId="45" fillId="36" borderId="101" xfId="0" applyNumberFormat="1" applyFont="1" applyFill="1" applyBorder="1"/>
    <xf numFmtId="3" fontId="0" fillId="36" borderId="87" xfId="0" applyNumberFormat="1" applyFill="1" applyBorder="1"/>
    <xf numFmtId="3" fontId="0" fillId="36" borderId="99" xfId="0" applyNumberFormat="1" applyFill="1" applyBorder="1"/>
    <xf numFmtId="3" fontId="22" fillId="36" borderId="104" xfId="0" applyNumberFormat="1" applyFont="1" applyFill="1" applyBorder="1"/>
    <xf numFmtId="0" fontId="22" fillId="36" borderId="197" xfId="0" applyFont="1" applyFill="1" applyBorder="1"/>
    <xf numFmtId="3" fontId="0" fillId="36" borderId="197" xfId="0" applyNumberFormat="1" applyFill="1" applyBorder="1"/>
    <xf numFmtId="3" fontId="0" fillId="36" borderId="196" xfId="0" applyNumberFormat="1" applyFill="1" applyBorder="1"/>
    <xf numFmtId="3" fontId="22" fillId="36" borderId="198" xfId="0" applyNumberFormat="1" applyFont="1" applyFill="1" applyBorder="1"/>
    <xf numFmtId="3" fontId="40" fillId="36" borderId="198" xfId="0" applyNumberFormat="1" applyFont="1" applyFill="1" applyBorder="1"/>
    <xf numFmtId="3" fontId="45" fillId="36" borderId="101" xfId="0" applyNumberFormat="1" applyFont="1" applyFill="1" applyBorder="1" applyAlignment="1">
      <alignment horizontal="right" vertical="center"/>
    </xf>
    <xf numFmtId="3" fontId="40" fillId="37" borderId="83" xfId="0" applyNumberFormat="1" applyFont="1" applyFill="1" applyBorder="1"/>
    <xf numFmtId="3" fontId="40" fillId="37" borderId="102" xfId="0" applyNumberFormat="1" applyFont="1" applyFill="1" applyBorder="1"/>
    <xf numFmtId="3" fontId="40" fillId="37" borderId="104" xfId="0" applyNumberFormat="1" applyFont="1" applyFill="1" applyBorder="1"/>
    <xf numFmtId="3" fontId="40" fillId="37" borderId="82" xfId="0" applyNumberFormat="1" applyFont="1" applyFill="1" applyBorder="1"/>
    <xf numFmtId="0" fontId="22" fillId="37" borderId="200" xfId="0" applyFont="1" applyFill="1" applyBorder="1"/>
    <xf numFmtId="3" fontId="0" fillId="37" borderId="200" xfId="0" applyNumberFormat="1" applyFill="1" applyBorder="1"/>
    <xf numFmtId="3" fontId="0" fillId="37" borderId="199" xfId="0" applyNumberFormat="1" applyFill="1" applyBorder="1"/>
    <xf numFmtId="3" fontId="40" fillId="37" borderId="201" xfId="0" applyNumberFormat="1" applyFont="1" applyFill="1" applyBorder="1"/>
    <xf numFmtId="3" fontId="22" fillId="37" borderId="201" xfId="0" applyNumberFormat="1" applyFont="1" applyFill="1" applyBorder="1"/>
    <xf numFmtId="3" fontId="40" fillId="36" borderId="101" xfId="0" applyNumberFormat="1" applyFont="1" applyFill="1" applyBorder="1"/>
    <xf numFmtId="3" fontId="22" fillId="25" borderId="86" xfId="0" applyNumberFormat="1" applyFont="1" applyFill="1" applyBorder="1"/>
    <xf numFmtId="3" fontId="22" fillId="25" borderId="89" xfId="0" applyNumberFormat="1" applyFont="1" applyFill="1" applyBorder="1"/>
    <xf numFmtId="3" fontId="22" fillId="25" borderId="91" xfId="0" applyNumberFormat="1" applyFont="1" applyFill="1" applyBorder="1"/>
    <xf numFmtId="3" fontId="22" fillId="25" borderId="87" xfId="0" applyNumberFormat="1" applyFont="1" applyFill="1" applyBorder="1"/>
    <xf numFmtId="3" fontId="0" fillId="25" borderId="104" xfId="0" applyNumberFormat="1" applyFill="1" applyBorder="1"/>
    <xf numFmtId="3" fontId="40" fillId="26" borderId="101" xfId="0" applyNumberFormat="1" applyFont="1" applyFill="1" applyBorder="1"/>
    <xf numFmtId="3" fontId="40" fillId="26" borderId="102" xfId="0" applyNumberFormat="1" applyFont="1" applyFill="1" applyBorder="1"/>
    <xf numFmtId="0" fontId="1" fillId="35" borderId="87" xfId="3" applyFont="1" applyFill="1" applyBorder="1" applyAlignment="1">
      <alignment horizontal="left" indent="1"/>
    </xf>
    <xf numFmtId="0" fontId="1" fillId="0" borderId="0" xfId="3" applyFont="1"/>
    <xf numFmtId="3" fontId="45" fillId="25" borderId="83" xfId="0" applyNumberFormat="1" applyFont="1" applyFill="1" applyBorder="1"/>
    <xf numFmtId="0" fontId="22" fillId="25" borderId="99" xfId="0" applyFont="1" applyFill="1" applyBorder="1"/>
    <xf numFmtId="0" fontId="22" fillId="26" borderId="87" xfId="0" applyFont="1" applyFill="1" applyBorder="1" applyAlignment="1">
      <alignment horizontal="left" vertical="center"/>
    </xf>
    <xf numFmtId="0" fontId="22" fillId="26" borderId="99" xfId="0" applyFont="1" applyFill="1" applyBorder="1"/>
    <xf numFmtId="3" fontId="34" fillId="26" borderId="104" xfId="0" applyNumberFormat="1" applyFont="1" applyFill="1" applyBorder="1"/>
    <xf numFmtId="0" fontId="34" fillId="36" borderId="202" xfId="0" applyFont="1" applyFill="1" applyBorder="1" applyAlignment="1">
      <alignment horizontal="center" vertical="center"/>
    </xf>
    <xf numFmtId="0" fontId="22" fillId="36" borderId="161" xfId="0" applyFont="1" applyFill="1" applyBorder="1" applyAlignment="1">
      <alignment horizontal="left" vertical="center"/>
    </xf>
    <xf numFmtId="0" fontId="22" fillId="36" borderId="87" xfId="0" applyFont="1" applyFill="1" applyBorder="1" applyAlignment="1">
      <alignment horizontal="left" vertical="center"/>
    </xf>
    <xf numFmtId="0" fontId="22" fillId="25" borderId="80" xfId="0" applyFont="1" applyFill="1" applyBorder="1"/>
    <xf numFmtId="0" fontId="22" fillId="36" borderId="199" xfId="0" applyFont="1" applyFill="1" applyBorder="1" applyAlignment="1">
      <alignment horizontal="left" vertical="center"/>
    </xf>
    <xf numFmtId="3" fontId="0" fillId="36" borderId="201" xfId="0" applyNumberFormat="1" applyFill="1" applyBorder="1"/>
    <xf numFmtId="3" fontId="45" fillId="26" borderId="203" xfId="0" applyNumberFormat="1" applyFont="1" applyFill="1" applyBorder="1"/>
    <xf numFmtId="3" fontId="45" fillId="26" borderId="198" xfId="0" applyNumberFormat="1" applyFont="1" applyFill="1" applyBorder="1"/>
    <xf numFmtId="0" fontId="22" fillId="26" borderId="196" xfId="0" applyFont="1" applyFill="1" applyBorder="1"/>
    <xf numFmtId="0" fontId="81" fillId="41" borderId="178" xfId="0" applyFont="1" applyFill="1" applyBorder="1" applyAlignment="1">
      <alignment horizontal="center"/>
    </xf>
    <xf numFmtId="0" fontId="82" fillId="0" borderId="177" xfId="0" applyFont="1" applyBorder="1" applyAlignment="1">
      <alignment horizontal="center"/>
    </xf>
    <xf numFmtId="3" fontId="34" fillId="37" borderId="101" xfId="0" applyNumberFormat="1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45" fillId="36" borderId="101" xfId="0" applyNumberFormat="1" applyFont="1" applyFill="1" applyBorder="1" applyAlignment="1">
      <alignment vertical="center"/>
    </xf>
    <xf numFmtId="3" fontId="45" fillId="36" borderId="104" xfId="0" applyNumberFormat="1" applyFont="1" applyFill="1" applyBorder="1" applyAlignment="1">
      <alignment vertical="center"/>
    </xf>
    <xf numFmtId="0" fontId="40" fillId="0" borderId="104" xfId="0" applyFont="1" applyBorder="1" applyAlignment="1">
      <alignment vertical="center"/>
    </xf>
    <xf numFmtId="0" fontId="40" fillId="0" borderId="82" xfId="0" applyFont="1" applyBorder="1" applyAlignment="1">
      <alignment vertical="center"/>
    </xf>
    <xf numFmtId="0" fontId="34" fillId="36" borderId="84" xfId="0" applyFont="1" applyFill="1" applyBorder="1" applyAlignment="1">
      <alignment horizontal="center" vertical="center"/>
    </xf>
    <xf numFmtId="0" fontId="34" fillId="36" borderId="85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2" fillId="36" borderId="86" xfId="0" applyFont="1" applyFill="1" applyBorder="1" applyAlignment="1">
      <alignment horizontal="left" vertical="center"/>
    </xf>
    <xf numFmtId="0" fontId="22" fillId="36" borderId="87" xfId="0" applyFont="1" applyFill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4" fillId="37" borderId="84" xfId="0" applyFont="1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22" fillId="37" borderId="86" xfId="0" applyFont="1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34" fillId="25" borderId="84" xfId="0" applyFont="1" applyFill="1" applyBorder="1" applyAlignment="1">
      <alignment horizontal="center" vertical="center"/>
    </xf>
    <xf numFmtId="0" fontId="34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22" fillId="25" borderId="86" xfId="0" applyFont="1" applyFill="1" applyBorder="1" applyAlignment="1">
      <alignment horizontal="left" vertical="center"/>
    </xf>
    <xf numFmtId="0" fontId="22" fillId="25" borderId="87" xfId="0" applyFont="1" applyFill="1" applyBorder="1" applyAlignment="1">
      <alignment horizontal="left" vertical="center"/>
    </xf>
    <xf numFmtId="0" fontId="0" fillId="25" borderId="76" xfId="0" applyFill="1" applyBorder="1" applyAlignment="1">
      <alignment horizontal="left" vertical="center"/>
    </xf>
    <xf numFmtId="3" fontId="34" fillId="25" borderId="101" xfId="0" applyNumberFormat="1" applyFont="1" applyFill="1" applyBorder="1" applyAlignment="1">
      <alignment horizontal="right" vertical="center"/>
    </xf>
    <xf numFmtId="3" fontId="34" fillId="25" borderId="104" xfId="0" applyNumberFormat="1" applyFont="1" applyFill="1" applyBorder="1" applyAlignment="1">
      <alignment horizontal="right" vertical="center"/>
    </xf>
    <xf numFmtId="0" fontId="22" fillId="25" borderId="82" xfId="0" applyFont="1" applyFill="1" applyBorder="1" applyAlignment="1">
      <alignment horizontal="right" vertical="center"/>
    </xf>
    <xf numFmtId="0" fontId="0" fillId="25" borderId="85" xfId="0" applyFill="1" applyBorder="1" applyAlignment="1">
      <alignment horizontal="center" vertical="center"/>
    </xf>
    <xf numFmtId="0" fontId="0" fillId="25" borderId="170" xfId="0" applyFill="1" applyBorder="1" applyAlignment="1">
      <alignment horizontal="center" vertical="center"/>
    </xf>
    <xf numFmtId="0" fontId="22" fillId="25" borderId="86" xfId="0" applyFont="1" applyFill="1" applyBorder="1" applyAlignment="1">
      <alignment vertical="center"/>
    </xf>
    <xf numFmtId="0" fontId="0" fillId="25" borderId="87" xfId="0" applyFill="1" applyBorder="1" applyAlignment="1">
      <alignment vertical="center"/>
    </xf>
    <xf numFmtId="0" fontId="0" fillId="25" borderId="171" xfId="0" applyFill="1" applyBorder="1" applyAlignment="1">
      <alignment vertical="center"/>
    </xf>
    <xf numFmtId="3" fontId="34" fillId="25" borderId="101" xfId="0" applyNumberFormat="1" applyFont="1" applyFill="1" applyBorder="1" applyAlignment="1">
      <alignment vertical="center"/>
    </xf>
    <xf numFmtId="0" fontId="22" fillId="25" borderId="104" xfId="0" applyFont="1" applyFill="1" applyBorder="1" applyAlignment="1">
      <alignment vertical="center"/>
    </xf>
    <xf numFmtId="0" fontId="22" fillId="25" borderId="172" xfId="0" applyFont="1" applyFill="1" applyBorder="1" applyAlignment="1">
      <alignment vertical="center"/>
    </xf>
    <xf numFmtId="0" fontId="34" fillId="26" borderId="84" xfId="0" applyFont="1" applyFill="1" applyBorder="1" applyAlignment="1">
      <alignment horizontal="center" vertical="center"/>
    </xf>
    <xf numFmtId="0" fontId="0" fillId="26" borderId="75" xfId="0" applyFill="1" applyBorder="1" applyAlignment="1">
      <alignment horizontal="center" vertical="center"/>
    </xf>
    <xf numFmtId="0" fontId="22" fillId="26" borderId="86" xfId="0" applyFont="1" applyFill="1" applyBorder="1" applyAlignment="1">
      <alignment horizontal="left" vertical="center"/>
    </xf>
    <xf numFmtId="0" fontId="0" fillId="26" borderId="76" xfId="0" applyFill="1" applyBorder="1" applyAlignment="1">
      <alignment horizontal="left" vertical="center"/>
    </xf>
    <xf numFmtId="3" fontId="45" fillId="26" borderId="101" xfId="0" applyNumberFormat="1" applyFont="1" applyFill="1" applyBorder="1" applyAlignment="1">
      <alignment horizontal="right" vertical="center"/>
    </xf>
    <xf numFmtId="0" fontId="40" fillId="26" borderId="82" xfId="0" applyFont="1" applyFill="1" applyBorder="1" applyAlignment="1">
      <alignment horizontal="right" vertical="center"/>
    </xf>
    <xf numFmtId="0" fontId="44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4" fillId="36" borderId="84" xfId="0" applyFont="1" applyFill="1" applyBorder="1" applyAlignment="1">
      <alignment horizontal="center" vertical="center" wrapText="1"/>
    </xf>
    <xf numFmtId="0" fontId="34" fillId="36" borderId="85" xfId="0" applyFont="1" applyFill="1" applyBorder="1" applyAlignment="1">
      <alignment horizontal="center" vertical="center" wrapText="1"/>
    </xf>
    <xf numFmtId="0" fontId="34" fillId="36" borderId="75" xfId="0" applyFont="1" applyFill="1" applyBorder="1" applyAlignment="1">
      <alignment horizontal="center" vertical="center" wrapText="1"/>
    </xf>
    <xf numFmtId="0" fontId="22" fillId="36" borderId="86" xfId="0" applyFont="1" applyFill="1" applyBorder="1" applyAlignment="1">
      <alignment vertical="center" wrapText="1"/>
    </xf>
    <xf numFmtId="0" fontId="22" fillId="36" borderId="87" xfId="0" applyFont="1" applyFill="1" applyBorder="1" applyAlignment="1">
      <alignment vertical="center" wrapText="1"/>
    </xf>
    <xf numFmtId="0" fontId="22" fillId="36" borderId="76" xfId="0" applyFont="1" applyFill="1" applyBorder="1" applyAlignment="1">
      <alignment vertical="center" wrapText="1"/>
    </xf>
    <xf numFmtId="3" fontId="34" fillId="36" borderId="83" xfId="0" applyNumberFormat="1" applyFont="1" applyFill="1" applyBorder="1" applyAlignment="1">
      <alignment vertical="center"/>
    </xf>
    <xf numFmtId="0" fontId="34" fillId="37" borderId="85" xfId="0" applyFont="1" applyFill="1" applyBorder="1" applyAlignment="1">
      <alignment horizontal="center" vertical="center"/>
    </xf>
    <xf numFmtId="0" fontId="22" fillId="37" borderId="87" xfId="0" applyFont="1" applyFill="1" applyBorder="1" applyAlignment="1">
      <alignment horizontal="left" vertical="center"/>
    </xf>
    <xf numFmtId="0" fontId="22" fillId="0" borderId="87" xfId="0" applyFont="1" applyBorder="1" applyAlignment="1">
      <alignment horizontal="left" vertical="center"/>
    </xf>
    <xf numFmtId="0" fontId="22" fillId="0" borderId="76" xfId="0" applyFont="1" applyBorder="1" applyAlignment="1">
      <alignment horizontal="left" vertical="center"/>
    </xf>
    <xf numFmtId="3" fontId="45" fillId="37" borderId="101" xfId="0" applyNumberFormat="1" applyFont="1" applyFill="1" applyBorder="1" applyAlignment="1">
      <alignment vertical="center"/>
    </xf>
    <xf numFmtId="3" fontId="45" fillId="37" borderId="104" xfId="0" applyNumberFormat="1" applyFont="1" applyFill="1" applyBorder="1" applyAlignment="1">
      <alignment vertical="center"/>
    </xf>
    <xf numFmtId="0" fontId="40" fillId="0" borderId="104" xfId="0" applyFont="1" applyBorder="1"/>
    <xf numFmtId="0" fontId="40" fillId="0" borderId="82" xfId="0" applyFont="1" applyBorder="1"/>
    <xf numFmtId="0" fontId="34" fillId="36" borderId="75" xfId="0" applyFont="1" applyFill="1" applyBorder="1" applyAlignment="1">
      <alignment horizontal="center" vertical="center"/>
    </xf>
    <xf numFmtId="0" fontId="0" fillId="36" borderId="76" xfId="0" applyFill="1" applyBorder="1" applyAlignment="1">
      <alignment horizontal="left" vertical="center"/>
    </xf>
    <xf numFmtId="3" fontId="34" fillId="36" borderId="101" xfId="0" applyNumberFormat="1" applyFont="1" applyFill="1" applyBorder="1" applyAlignment="1">
      <alignment vertical="center"/>
    </xf>
    <xf numFmtId="0" fontId="0" fillId="36" borderId="82" xfId="0" applyFill="1" applyBorder="1" applyAlignment="1">
      <alignment vertical="center"/>
    </xf>
    <xf numFmtId="3" fontId="34" fillId="37" borderId="104" xfId="0" applyNumberFormat="1" applyFont="1" applyFill="1" applyBorder="1"/>
    <xf numFmtId="3" fontId="34" fillId="37" borderId="82" xfId="0" applyNumberFormat="1" applyFont="1" applyFill="1" applyBorder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84" xfId="0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3" fontId="34" fillId="26" borderId="101" xfId="0" applyNumberFormat="1" applyFont="1" applyFill="1" applyBorder="1" applyAlignment="1">
      <alignment horizontal="right" vertical="center"/>
    </xf>
    <xf numFmtId="3" fontId="34" fillId="26" borderId="104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4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4" fillId="25" borderId="83" xfId="0" applyNumberFormat="1" applyFont="1" applyFill="1" applyBorder="1" applyAlignment="1">
      <alignment vertical="center"/>
    </xf>
    <xf numFmtId="0" fontId="34" fillId="25" borderId="168" xfId="0" applyFont="1" applyFill="1" applyBorder="1" applyAlignment="1">
      <alignment horizontal="center" vertical="center"/>
    </xf>
    <xf numFmtId="0" fontId="34" fillId="25" borderId="187" xfId="0" applyFont="1" applyFill="1" applyBorder="1" applyAlignment="1">
      <alignment horizontal="center" vertical="center"/>
    </xf>
    <xf numFmtId="0" fontId="34" fillId="25" borderId="169" xfId="0" applyFont="1" applyFill="1" applyBorder="1" applyAlignment="1">
      <alignment horizontal="center" vertical="center"/>
    </xf>
    <xf numFmtId="0" fontId="22" fillId="25" borderId="76" xfId="0" applyFont="1" applyFill="1" applyBorder="1" applyAlignment="1">
      <alignment horizontal="left"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4" fillId="37" borderId="66" xfId="0" applyFont="1" applyFill="1" applyBorder="1" applyAlignment="1">
      <alignment horizontal="center"/>
    </xf>
    <xf numFmtId="0" fontId="34" fillId="37" borderId="78" xfId="0" applyFont="1" applyFill="1" applyBorder="1" applyAlignment="1">
      <alignment horizontal="center"/>
    </xf>
    <xf numFmtId="0" fontId="22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0" fontId="0" fillId="36" borderId="75" xfId="0" applyFill="1" applyBorder="1" applyAlignment="1">
      <alignment horizontal="center" vertical="center"/>
    </xf>
    <xf numFmtId="3" fontId="34" fillId="36" borderId="101" xfId="0" applyNumberFormat="1" applyFont="1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3" fontId="45" fillId="37" borderId="83" xfId="0" applyNumberFormat="1" applyFont="1" applyFill="1" applyBorder="1" applyAlignment="1">
      <alignment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4" fillId="37" borderId="75" xfId="0" applyFont="1" applyFill="1" applyBorder="1" applyAlignment="1">
      <alignment horizontal="center" vertical="center"/>
    </xf>
    <xf numFmtId="0" fontId="22" fillId="37" borderId="86" xfId="0" applyFont="1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3" fontId="34" fillId="37" borderId="101" xfId="0" applyNumberFormat="1" applyFont="1" applyFill="1" applyBorder="1" applyAlignment="1">
      <alignment horizontal="right" vertical="center"/>
    </xf>
    <xf numFmtId="0" fontId="34" fillId="0" borderId="104" xfId="0" applyFont="1" applyBorder="1"/>
    <xf numFmtId="0" fontId="34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0" fillId="0" borderId="76" xfId="0" applyBorder="1"/>
    <xf numFmtId="0" fontId="34" fillId="0" borderId="85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6" borderId="86" xfId="0" applyFill="1" applyBorder="1" applyAlignment="1">
      <alignment horizontal="left"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3" fontId="45" fillId="36" borderId="101" xfId="0" applyNumberFormat="1" applyFont="1" applyFill="1" applyBorder="1" applyAlignment="1">
      <alignment horizontal="right" vertical="center"/>
    </xf>
    <xf numFmtId="0" fontId="40" fillId="36" borderId="104" xfId="0" applyFont="1" applyFill="1" applyBorder="1" applyAlignment="1">
      <alignment horizontal="right" vertical="center"/>
    </xf>
    <xf numFmtId="0" fontId="40" fillId="36" borderId="82" xfId="0" applyFont="1" applyFill="1" applyBorder="1" applyAlignment="1">
      <alignment horizontal="right" vertical="center"/>
    </xf>
    <xf numFmtId="3" fontId="34" fillId="25" borderId="83" xfId="0" applyNumberFormat="1" applyFont="1" applyFill="1" applyBorder="1" applyAlignment="1">
      <alignment horizontal="right" vertical="center"/>
    </xf>
    <xf numFmtId="3" fontId="34" fillId="26" borderId="83" xfId="0" applyNumberFormat="1" applyFont="1" applyFill="1" applyBorder="1" applyAlignment="1">
      <alignment horizontal="right" vertical="center"/>
    </xf>
    <xf numFmtId="0" fontId="34" fillId="25" borderId="75" xfId="0" applyFont="1" applyFill="1" applyBorder="1" applyAlignment="1">
      <alignment horizontal="center" vertical="center"/>
    </xf>
    <xf numFmtId="0" fontId="0" fillId="25" borderId="76" xfId="0" applyFill="1" applyBorder="1" applyAlignment="1">
      <alignment vertical="center"/>
    </xf>
    <xf numFmtId="0" fontId="34" fillId="26" borderId="85" xfId="0" applyFont="1" applyFill="1" applyBorder="1" applyAlignment="1">
      <alignment horizontal="center" vertical="center"/>
    </xf>
    <xf numFmtId="0" fontId="22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22" fillId="25" borderId="87" xfId="0" applyFont="1" applyFill="1" applyBorder="1" applyAlignment="1">
      <alignment vertical="center"/>
    </xf>
    <xf numFmtId="3" fontId="45" fillId="26" borderId="83" xfId="0" applyNumberFormat="1" applyFont="1" applyFill="1" applyBorder="1" applyAlignment="1">
      <alignment horizontal="right" vertical="center"/>
    </xf>
    <xf numFmtId="0" fontId="34" fillId="25" borderId="66" xfId="0" applyFont="1" applyFill="1" applyBorder="1" applyAlignment="1">
      <alignment horizontal="center"/>
    </xf>
    <xf numFmtId="0" fontId="34" fillId="25" borderId="78" xfId="0" applyFont="1" applyFill="1" applyBorder="1" applyAlignment="1">
      <alignment horizontal="center"/>
    </xf>
    <xf numFmtId="0" fontId="53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1" fillId="0" borderId="115" xfId="3" applyFont="1" applyBorder="1" applyAlignment="1">
      <alignment horizontal="center" vertical="center"/>
    </xf>
    <xf numFmtId="0" fontId="46" fillId="0" borderId="118" xfId="3" applyBorder="1" applyAlignment="1">
      <alignment vertical="center"/>
    </xf>
    <xf numFmtId="0" fontId="21" fillId="0" borderId="112" xfId="3" applyFont="1" applyBorder="1" applyAlignment="1">
      <alignment horizontal="center" vertical="center"/>
    </xf>
    <xf numFmtId="0" fontId="46" fillId="0" borderId="119" xfId="3" applyBorder="1" applyAlignment="1">
      <alignment vertical="center"/>
    </xf>
    <xf numFmtId="0" fontId="46" fillId="0" borderId="118" xfId="3" applyBorder="1" applyAlignment="1">
      <alignment horizontal="center" vertical="center"/>
    </xf>
    <xf numFmtId="0" fontId="21" fillId="0" borderId="86" xfId="3" applyFont="1" applyBorder="1" applyAlignment="1">
      <alignment horizontal="center" vertical="center"/>
    </xf>
    <xf numFmtId="0" fontId="46" fillId="0" borderId="120" xfId="3" applyBorder="1" applyAlignment="1">
      <alignment horizontal="center" vertical="center"/>
    </xf>
    <xf numFmtId="1" fontId="41" fillId="20" borderId="0" xfId="5" applyNumberFormat="1" applyFont="1" applyFill="1" applyAlignment="1" applyProtection="1">
      <alignment horizontal="center" vertical="center"/>
      <protection locked="0"/>
    </xf>
    <xf numFmtId="0" fontId="41" fillId="28" borderId="26" xfId="6" applyFont="1" applyFill="1" applyBorder="1" applyAlignment="1">
      <alignment horizontal="left" vertical="center"/>
    </xf>
    <xf numFmtId="0" fontId="41" fillId="28" borderId="153" xfId="6" applyFont="1" applyFill="1" applyBorder="1" applyAlignment="1">
      <alignment horizontal="left" vertical="center"/>
    </xf>
    <xf numFmtId="0" fontId="41" fillId="31" borderId="26" xfId="6" applyFont="1" applyFill="1" applyBorder="1" applyAlignment="1">
      <alignment horizontal="left" vertical="center"/>
    </xf>
    <xf numFmtId="0" fontId="41" fillId="31" borderId="153" xfId="6" applyFont="1" applyFill="1" applyBorder="1" applyAlignment="1">
      <alignment horizontal="left" vertical="center"/>
    </xf>
    <xf numFmtId="0" fontId="41" fillId="25" borderId="26" xfId="6" applyFont="1" applyFill="1" applyBorder="1" applyAlignment="1">
      <alignment horizontal="left" vertical="center"/>
    </xf>
    <xf numFmtId="0" fontId="41" fillId="25" borderId="153" xfId="6" applyFont="1" applyFill="1" applyBorder="1" applyAlignment="1">
      <alignment horizontal="left" vertical="center"/>
    </xf>
    <xf numFmtId="0" fontId="65" fillId="24" borderId="26" xfId="6" applyFont="1" applyFill="1" applyBorder="1" applyAlignment="1">
      <alignment horizontal="left" vertical="center"/>
    </xf>
    <xf numFmtId="0" fontId="65" fillId="24" borderId="153" xfId="6" applyFont="1" applyFill="1" applyBorder="1" applyAlignment="1">
      <alignment horizontal="left" vertical="center"/>
    </xf>
    <xf numFmtId="0" fontId="65" fillId="27" borderId="26" xfId="6" applyFont="1" applyFill="1" applyBorder="1" applyAlignment="1">
      <alignment horizontal="left" vertical="center"/>
    </xf>
    <xf numFmtId="0" fontId="65" fillId="27" borderId="153" xfId="6" applyFont="1" applyFill="1" applyBorder="1" applyAlignment="1">
      <alignment horizontal="left" vertical="center"/>
    </xf>
    <xf numFmtId="0" fontId="65" fillId="30" borderId="26" xfId="6" applyFont="1" applyFill="1" applyBorder="1" applyAlignment="1">
      <alignment horizontal="left" vertical="center"/>
    </xf>
    <xf numFmtId="0" fontId="65" fillId="30" borderId="153" xfId="6" applyFont="1" applyFill="1" applyBorder="1" applyAlignment="1">
      <alignment horizontal="left" vertical="center"/>
    </xf>
    <xf numFmtId="0" fontId="41" fillId="31" borderId="69" xfId="6" applyFont="1" applyFill="1" applyBorder="1" applyAlignment="1">
      <alignment horizontal="left" vertical="center"/>
    </xf>
    <xf numFmtId="0" fontId="41" fillId="31" borderId="63" xfId="6" applyFont="1" applyFill="1" applyBorder="1" applyAlignment="1">
      <alignment horizontal="left" vertical="center"/>
    </xf>
    <xf numFmtId="0" fontId="41" fillId="28" borderId="69" xfId="6" applyFont="1" applyFill="1" applyBorder="1" applyAlignment="1">
      <alignment horizontal="left" vertical="center"/>
    </xf>
    <xf numFmtId="0" fontId="41" fillId="28" borderId="63" xfId="6" applyFont="1" applyFill="1" applyBorder="1" applyAlignment="1">
      <alignment horizontal="left" vertical="center"/>
    </xf>
    <xf numFmtId="1" fontId="41" fillId="20" borderId="0" xfId="8" applyNumberFormat="1" applyFont="1" applyFill="1" applyAlignment="1" applyProtection="1">
      <alignment horizontal="center" vertical="center"/>
      <protection locked="0"/>
    </xf>
    <xf numFmtId="0" fontId="32" fillId="20" borderId="142" xfId="6" applyFont="1" applyFill="1" applyBorder="1" applyAlignment="1">
      <alignment horizontal="center" vertical="center"/>
    </xf>
    <xf numFmtId="0" fontId="32" fillId="20" borderId="147" xfId="6" applyFont="1" applyFill="1" applyBorder="1" applyAlignment="1">
      <alignment horizontal="center" vertical="center"/>
    </xf>
    <xf numFmtId="0" fontId="41" fillId="20" borderId="143" xfId="6" applyFont="1" applyFill="1" applyBorder="1" applyAlignment="1">
      <alignment horizontal="center" vertical="center"/>
    </xf>
    <xf numFmtId="0" fontId="41" fillId="20" borderId="148" xfId="6" applyFont="1" applyFill="1" applyBorder="1" applyAlignment="1">
      <alignment horizontal="center" vertical="center"/>
    </xf>
    <xf numFmtId="0" fontId="41" fillId="20" borderId="144" xfId="6" applyFont="1" applyFill="1" applyBorder="1" applyAlignment="1">
      <alignment horizontal="center" vertical="center"/>
    </xf>
    <xf numFmtId="0" fontId="41" fillId="20" borderId="149" xfId="6" applyFont="1" applyFill="1" applyBorder="1" applyAlignment="1">
      <alignment horizontal="center" vertical="center"/>
    </xf>
    <xf numFmtId="0" fontId="41" fillId="20" borderId="146" xfId="6" applyFont="1" applyFill="1" applyBorder="1" applyAlignment="1">
      <alignment horizontal="center" vertical="center"/>
    </xf>
    <xf numFmtId="0" fontId="41" fillId="20" borderId="18" xfId="6" applyFont="1" applyFill="1" applyBorder="1" applyAlignment="1">
      <alignment horizontal="center" vertical="center" wrapText="1"/>
    </xf>
    <xf numFmtId="0" fontId="41" fillId="20" borderId="150" xfId="6" applyFont="1" applyFill="1" applyBorder="1" applyAlignment="1">
      <alignment horizontal="center" vertical="center" wrapText="1"/>
    </xf>
    <xf numFmtId="0" fontId="41" fillId="20" borderId="145" xfId="6" applyFont="1" applyFill="1" applyBorder="1" applyAlignment="1">
      <alignment horizontal="center" vertical="center" wrapText="1"/>
    </xf>
    <xf numFmtId="0" fontId="41" fillId="20" borderId="151" xfId="6" applyFont="1" applyFill="1" applyBorder="1" applyAlignment="1">
      <alignment horizontal="center" vertical="center" wrapText="1"/>
    </xf>
    <xf numFmtId="0" fontId="65" fillId="23" borderId="25" xfId="6" applyFont="1" applyFill="1" applyBorder="1" applyAlignment="1">
      <alignment horizontal="left" vertical="center"/>
    </xf>
    <xf numFmtId="0" fontId="65" fillId="23" borderId="26" xfId="6" applyFont="1" applyFill="1" applyBorder="1" applyAlignment="1">
      <alignment horizontal="left" vertical="center"/>
    </xf>
    <xf numFmtId="0" fontId="65" fillId="23" borderId="153" xfId="6" applyFont="1" applyFill="1" applyBorder="1" applyAlignment="1">
      <alignment horizontal="left" vertical="center"/>
    </xf>
    <xf numFmtId="0" fontId="20" fillId="0" borderId="115" xfId="3" applyFont="1" applyBorder="1" applyAlignment="1">
      <alignment horizontal="center" vertical="center"/>
    </xf>
    <xf numFmtId="0" fontId="20" fillId="0" borderId="112" xfId="3" applyFont="1" applyBorder="1" applyAlignment="1">
      <alignment horizontal="center" vertical="center"/>
    </xf>
    <xf numFmtId="0" fontId="20" fillId="0" borderId="86" xfId="3" applyFont="1" applyBorder="1" applyAlignment="1">
      <alignment horizontal="center" vertical="center"/>
    </xf>
    <xf numFmtId="1" fontId="41" fillId="20" borderId="0" xfId="7" applyNumberFormat="1" applyFont="1" applyFill="1" applyAlignment="1" applyProtection="1">
      <alignment horizontal="center" vertical="center"/>
      <protection locked="0"/>
    </xf>
    <xf numFmtId="0" fontId="52" fillId="0" borderId="189" xfId="3" applyFont="1" applyBorder="1" applyAlignment="1">
      <alignment horizontal="center"/>
    </xf>
    <xf numFmtId="0" fontId="83" fillId="0" borderId="138" xfId="0" applyFont="1" applyBorder="1" applyAlignment="1">
      <alignment horizontal="center"/>
    </xf>
    <xf numFmtId="0" fontId="83" fillId="0" borderId="180" xfId="0" applyFont="1" applyBorder="1" applyAlignment="1">
      <alignment horizontal="center"/>
    </xf>
    <xf numFmtId="0" fontId="52" fillId="0" borderId="115" xfId="3" applyFont="1" applyBorder="1" applyAlignment="1">
      <alignment horizontal="center" vertical="center"/>
    </xf>
    <xf numFmtId="0" fontId="42" fillId="0" borderId="118" xfId="3" applyFont="1" applyBorder="1" applyAlignment="1">
      <alignment vertical="center"/>
    </xf>
    <xf numFmtId="0" fontId="71" fillId="0" borderId="0" xfId="3" applyFont="1" applyAlignment="1">
      <alignment horizontal="right"/>
    </xf>
    <xf numFmtId="0" fontId="72" fillId="0" borderId="0" xfId="0" applyFont="1" applyAlignment="1">
      <alignment horizontal="right"/>
    </xf>
    <xf numFmtId="0" fontId="54" fillId="0" borderId="173" xfId="3" applyFont="1" applyBorder="1" applyAlignment="1">
      <alignment horizontal="center"/>
    </xf>
    <xf numFmtId="0" fontId="0" fillId="0" borderId="173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3\rozpo&#269;tov&#225;%20opat&#345;en&#237;\I.%20zm&#283;na%20rozpo&#269;tu%202023\I.%20zm&#283;na%20rozpo&#269;t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5">
          <cell r="C5">
            <v>79931000</v>
          </cell>
        </row>
        <row r="6">
          <cell r="C6">
            <v>49327196</v>
          </cell>
        </row>
        <row r="8">
          <cell r="C8">
            <v>18592804</v>
          </cell>
        </row>
        <row r="13">
          <cell r="C13">
            <v>99577000</v>
          </cell>
        </row>
        <row r="18">
          <cell r="C18">
            <v>16376000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34"/>
  <sheetViews>
    <sheetView tabSelected="1" zoomScale="120" zoomScaleNormal="120" workbookViewId="0">
      <selection activeCell="B43" sqref="B43"/>
    </sheetView>
  </sheetViews>
  <sheetFormatPr defaultRowHeight="12.75" x14ac:dyDescent="0.2"/>
  <cols>
    <col min="1" max="1" width="5.85546875" customWidth="1"/>
    <col min="2" max="2" width="51.28515625" customWidth="1"/>
    <col min="3" max="3" width="30.28515625" customWidth="1"/>
    <col min="4" max="4" width="7.140625" customWidth="1"/>
  </cols>
  <sheetData>
    <row r="1" spans="2:3" ht="13.5" thickBot="1" x14ac:dyDescent="0.25"/>
    <row r="2" spans="2:3" ht="21.75" thickBot="1" x14ac:dyDescent="0.4">
      <c r="B2" s="1066" t="str">
        <f>IF('příjmy-paragraf'!A1=0," ",'příjmy-paragraf'!A1)</f>
        <v>II. změna rozpočtu města Nové Město pod Smrkem na rok 2023</v>
      </c>
      <c r="C2" s="1067"/>
    </row>
    <row r="3" spans="2:3" ht="19.5" thickBot="1" x14ac:dyDescent="0.35">
      <c r="B3" s="880"/>
      <c r="C3" s="880"/>
    </row>
    <row r="4" spans="2:3" ht="18.75" x14ac:dyDescent="0.3">
      <c r="B4" s="881" t="s">
        <v>514</v>
      </c>
      <c r="C4" s="882" t="s">
        <v>47</v>
      </c>
    </row>
    <row r="5" spans="2:3" ht="18.75" x14ac:dyDescent="0.3">
      <c r="B5" s="883" t="s">
        <v>500</v>
      </c>
      <c r="C5" s="884">
        <f>IF('příjmy-paragraf'!F70=0," ",'příjmy-paragraf'!F70)</f>
        <v>81272000</v>
      </c>
    </row>
    <row r="6" spans="2:3" ht="18.75" x14ac:dyDescent="0.3">
      <c r="B6" s="883" t="s">
        <v>501</v>
      </c>
      <c r="C6" s="884">
        <f>IF('příjmy-paragraf'!F71=0," ",'příjmy-paragraf'!F71)</f>
        <v>50007047</v>
      </c>
    </row>
    <row r="7" spans="2:3" ht="18.75" x14ac:dyDescent="0.3">
      <c r="B7" s="883" t="s">
        <v>502</v>
      </c>
      <c r="C7" s="884">
        <f>IF('příjmy-paragraf'!F72=0," ",'příjmy-paragraf'!F72)</f>
        <v>900000</v>
      </c>
    </row>
    <row r="8" spans="2:3" ht="18.75" x14ac:dyDescent="0.3">
      <c r="B8" s="883" t="s">
        <v>509</v>
      </c>
      <c r="C8" s="884">
        <f>IF('příjmy-paragraf'!F73=0," ",'příjmy-paragraf'!F73)</f>
        <v>21275144</v>
      </c>
    </row>
    <row r="9" spans="2:3" ht="18.75" x14ac:dyDescent="0.3">
      <c r="B9" s="883" t="s">
        <v>499</v>
      </c>
      <c r="C9" s="884">
        <v>0</v>
      </c>
    </row>
    <row r="10" spans="2:3" ht="19.5" thickBot="1" x14ac:dyDescent="0.35">
      <c r="B10" s="885" t="s">
        <v>506</v>
      </c>
      <c r="C10" s="892">
        <f>SUM(C5:C9)</f>
        <v>153454191</v>
      </c>
    </row>
    <row r="11" spans="2:3" ht="19.5" thickBot="1" x14ac:dyDescent="0.35">
      <c r="B11" s="880"/>
      <c r="C11" s="880"/>
    </row>
    <row r="12" spans="2:3" ht="18.75" x14ac:dyDescent="0.3">
      <c r="B12" s="886" t="s">
        <v>513</v>
      </c>
      <c r="C12" s="887" t="s">
        <v>47</v>
      </c>
    </row>
    <row r="13" spans="2:3" ht="18.75" x14ac:dyDescent="0.3">
      <c r="B13" s="888" t="s">
        <v>503</v>
      </c>
      <c r="C13" s="889">
        <f>IF('výdaje-paragraf'!F60=0," ",'výdaje-paragraf'!F60)</f>
        <v>102441069</v>
      </c>
    </row>
    <row r="14" spans="2:3" ht="18.75" x14ac:dyDescent="0.3">
      <c r="B14" s="888" t="s">
        <v>504</v>
      </c>
      <c r="C14" s="889">
        <f>IF('výdaje-paragraf'!F56=0," ",'výdaje-paragraf'!F56)</f>
        <v>64050000</v>
      </c>
    </row>
    <row r="15" spans="2:3" ht="18.75" x14ac:dyDescent="0.3">
      <c r="B15" s="888" t="s">
        <v>505</v>
      </c>
      <c r="C15" s="889">
        <f>IF('příjmy a výdaje'!D73=0," ",'příjmy a výdaje'!D73)</f>
        <v>1500000</v>
      </c>
    </row>
    <row r="16" spans="2:3" ht="19.5" thickBot="1" x14ac:dyDescent="0.35">
      <c r="B16" s="890" t="s">
        <v>507</v>
      </c>
      <c r="C16" s="998">
        <f>SUM(C13:C15)</f>
        <v>167991069</v>
      </c>
    </row>
    <row r="17" spans="2:3" ht="19.5" thickBot="1" x14ac:dyDescent="0.35">
      <c r="B17" s="880"/>
      <c r="C17" s="880"/>
    </row>
    <row r="18" spans="2:3" ht="19.5" thickBot="1" x14ac:dyDescent="0.35">
      <c r="B18" s="891" t="s">
        <v>508</v>
      </c>
      <c r="C18" s="999">
        <f>IF('příjmy a výdaje'!D75=0," ",'příjmy a výdaje'!D75)</f>
        <v>14536878</v>
      </c>
    </row>
    <row r="20" spans="2:3" ht="13.5" thickBot="1" x14ac:dyDescent="0.25">
      <c r="B20" s="916" t="s">
        <v>576</v>
      </c>
    </row>
    <row r="21" spans="2:3" x14ac:dyDescent="0.2">
      <c r="B21" s="913" t="s">
        <v>570</v>
      </c>
      <c r="C21" s="914"/>
    </row>
    <row r="22" spans="2:3" x14ac:dyDescent="0.2">
      <c r="B22" s="1013" t="s">
        <v>577</v>
      </c>
      <c r="C22" s="1014">
        <f>C5-[6]rozpočet!$C$5</f>
        <v>1341000</v>
      </c>
    </row>
    <row r="23" spans="2:3" x14ac:dyDescent="0.2">
      <c r="B23" s="1013" t="s">
        <v>578</v>
      </c>
      <c r="C23" s="1014">
        <f>C6-[6]rozpočet!$C$6</f>
        <v>679851</v>
      </c>
    </row>
    <row r="24" spans="2:3" x14ac:dyDescent="0.2">
      <c r="B24" s="1013" t="s">
        <v>579</v>
      </c>
      <c r="C24" s="1014">
        <f>C8-[6]rozpočet!$C$8</f>
        <v>2682340</v>
      </c>
    </row>
    <row r="25" spans="2:3" x14ac:dyDescent="0.2">
      <c r="B25" s="1013" t="s">
        <v>580</v>
      </c>
      <c r="C25" s="1014">
        <f>C13-[6]rozpočet!$C$13</f>
        <v>2864069</v>
      </c>
    </row>
    <row r="26" spans="2:3" x14ac:dyDescent="0.2">
      <c r="B26" s="1013" t="s">
        <v>603</v>
      </c>
      <c r="C26" s="1014">
        <f>C18-[6]rozpočet!$C$18</f>
        <v>-1839122</v>
      </c>
    </row>
    <row r="27" spans="2:3" ht="13.5" thickBot="1" x14ac:dyDescent="0.25">
      <c r="B27" s="915"/>
      <c r="C27" s="997"/>
    </row>
    <row r="32" spans="2:3" x14ac:dyDescent="0.2">
      <c r="C32" s="116">
        <f>SUM(C22:C24)</f>
        <v>4703191</v>
      </c>
    </row>
    <row r="33" spans="3:3" x14ac:dyDescent="0.2">
      <c r="C33" s="116">
        <f>C25</f>
        <v>2864069</v>
      </c>
    </row>
    <row r="34" spans="3:3" x14ac:dyDescent="0.2">
      <c r="C34" s="116">
        <f>C33-C32</f>
        <v>-1839122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440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405</v>
      </c>
      <c r="B3" s="136" t="s">
        <v>166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203"/>
      <c r="D7" s="203"/>
      <c r="E7" s="203"/>
      <c r="F7" s="203"/>
      <c r="G7" s="655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6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7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58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405</v>
      </c>
      <c r="B13" s="136" t="s">
        <v>166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5137</v>
      </c>
      <c r="B17" s="165" t="s">
        <v>19</v>
      </c>
      <c r="C17" s="166">
        <v>0</v>
      </c>
      <c r="D17" s="167">
        <v>0</v>
      </c>
      <c r="E17" s="166">
        <v>0</v>
      </c>
      <c r="F17" s="168">
        <v>0</v>
      </c>
      <c r="G17" s="195">
        <v>0</v>
      </c>
    </row>
    <row r="18" spans="1:7" ht="20.100000000000001" customHeight="1" x14ac:dyDescent="0.25">
      <c r="A18" s="181">
        <v>5139</v>
      </c>
      <c r="B18" s="689" t="s">
        <v>421</v>
      </c>
      <c r="C18" s="183">
        <v>110000</v>
      </c>
      <c r="D18" s="183">
        <v>33094</v>
      </c>
      <c r="E18" s="183">
        <v>50000</v>
      </c>
      <c r="F18" s="184">
        <v>110000</v>
      </c>
      <c r="G18" s="201">
        <v>110000</v>
      </c>
    </row>
    <row r="19" spans="1:7" ht="20.100000000000001" customHeight="1" x14ac:dyDescent="0.25">
      <c r="A19" s="181">
        <v>5169</v>
      </c>
      <c r="B19" s="182" t="s">
        <v>156</v>
      </c>
      <c r="C19" s="183">
        <v>590000</v>
      </c>
      <c r="D19" s="183">
        <v>85352</v>
      </c>
      <c r="E19" s="183">
        <v>350000</v>
      </c>
      <c r="F19" s="184">
        <v>590000</v>
      </c>
      <c r="G19" s="201">
        <v>590000</v>
      </c>
    </row>
    <row r="20" spans="1:7" ht="20.100000000000001" customHeight="1" thickBot="1" x14ac:dyDescent="0.3">
      <c r="A20" s="170">
        <v>5171</v>
      </c>
      <c r="B20" s="171" t="s">
        <v>164</v>
      </c>
      <c r="C20" s="172">
        <v>0</v>
      </c>
      <c r="D20" s="172">
        <v>277601</v>
      </c>
      <c r="E20" s="172">
        <v>300000</v>
      </c>
      <c r="F20" s="173">
        <v>0</v>
      </c>
      <c r="G20" s="196">
        <v>0</v>
      </c>
    </row>
    <row r="21" spans="1:7" ht="20.100000000000001" customHeight="1" thickBot="1" x14ac:dyDescent="0.3">
      <c r="A21" s="157"/>
      <c r="B21" s="158" t="s">
        <v>61</v>
      </c>
      <c r="C21" s="175">
        <f>SUM(C17:C20)</f>
        <v>700000</v>
      </c>
      <c r="D21" s="175">
        <f>SUM(D17:D20)</f>
        <v>396047</v>
      </c>
      <c r="E21" s="175">
        <f>SUM(E17:E20)</f>
        <v>700000</v>
      </c>
      <c r="F21" s="177">
        <f>SUM(F17:F20)</f>
        <v>700000</v>
      </c>
      <c r="G21" s="197">
        <f>SUM(G17:G20)</f>
        <v>700000</v>
      </c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59"/>
      <c r="C23" s="178"/>
      <c r="D23" s="178"/>
      <c r="E23" s="178"/>
      <c r="F23" s="178"/>
      <c r="G23" s="159"/>
    </row>
    <row r="24" spans="1:7" ht="15" x14ac:dyDescent="0.25">
      <c r="A24" s="159"/>
      <c r="B24" s="179" t="s">
        <v>158</v>
      </c>
      <c r="C24" s="180">
        <v>44864</v>
      </c>
      <c r="E24" s="179" t="s">
        <v>159</v>
      </c>
      <c r="F24" s="159" t="s">
        <v>165</v>
      </c>
      <c r="G24" s="159"/>
    </row>
    <row r="25" spans="1:7" ht="15" x14ac:dyDescent="0.25">
      <c r="A25" s="159"/>
      <c r="B25" s="159"/>
      <c r="C25" s="159"/>
      <c r="D25" s="159"/>
      <c r="E25" s="159"/>
      <c r="F25" s="159"/>
      <c r="G25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E19" sqref="E19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99" t="s">
        <v>273</v>
      </c>
      <c r="C2" s="1199"/>
      <c r="D2" s="1199"/>
      <c r="E2" s="1199"/>
      <c r="F2" s="1199"/>
      <c r="G2" s="1199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53"/>
      <c r="B4" s="754" t="s">
        <v>276</v>
      </c>
      <c r="C4" s="755" t="s">
        <v>277</v>
      </c>
      <c r="D4" s="756" t="s">
        <v>278</v>
      </c>
      <c r="E4" s="757" t="s">
        <v>279</v>
      </c>
      <c r="F4" s="723" t="s">
        <v>280</v>
      </c>
      <c r="G4" s="758"/>
      <c r="H4" s="759"/>
      <c r="I4" s="219"/>
      <c r="J4" s="220"/>
      <c r="K4" s="220"/>
    </row>
    <row r="5" spans="1:11" s="221" customFormat="1" ht="11.45" customHeight="1" thickBot="1" x14ac:dyDescent="0.25">
      <c r="A5" s="760"/>
      <c r="B5" s="761"/>
      <c r="C5" s="762"/>
      <c r="D5" s="763"/>
      <c r="E5" s="764"/>
      <c r="F5" s="722" t="s">
        <v>281</v>
      </c>
      <c r="G5" s="722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65" t="s">
        <v>284</v>
      </c>
      <c r="B6" s="766"/>
      <c r="C6" s="767"/>
      <c r="D6" s="224">
        <v>3000000</v>
      </c>
      <c r="E6" s="225">
        <v>1330000</v>
      </c>
      <c r="F6" s="226">
        <v>170000</v>
      </c>
      <c r="G6" s="226">
        <v>0</v>
      </c>
      <c r="H6" s="227">
        <v>1500000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6" t="s">
        <v>461</v>
      </c>
      <c r="C7" s="768"/>
      <c r="D7" s="229">
        <v>2670000</v>
      </c>
      <c r="E7" s="230">
        <v>1000000</v>
      </c>
      <c r="F7" s="231">
        <v>170000</v>
      </c>
      <c r="G7" s="231">
        <v>0</v>
      </c>
      <c r="H7" s="232">
        <v>1500000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8" t="s">
        <v>286</v>
      </c>
      <c r="C8" s="769"/>
      <c r="D8" s="234">
        <v>1850000</v>
      </c>
      <c r="E8" s="235">
        <v>180000</v>
      </c>
      <c r="F8" s="236">
        <v>170000</v>
      </c>
      <c r="G8" s="236">
        <v>0</v>
      </c>
      <c r="H8" s="237">
        <v>1500000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250000</v>
      </c>
      <c r="E9" s="242">
        <v>100000</v>
      </c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0</v>
      </c>
      <c r="E10" s="249"/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40000</v>
      </c>
      <c r="E11" s="249">
        <v>20000</v>
      </c>
      <c r="F11" s="250">
        <v>20000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10000</v>
      </c>
      <c r="E12" s="249">
        <v>10000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1500000</v>
      </c>
      <c r="E14" s="249"/>
      <c r="F14" s="250"/>
      <c r="G14" s="250"/>
      <c r="H14" s="251">
        <v>1500000</v>
      </c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50000</v>
      </c>
      <c r="E15" s="249">
        <v>50000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8" t="s">
        <v>295</v>
      </c>
      <c r="C17" s="769"/>
      <c r="D17" s="234">
        <v>820000</v>
      </c>
      <c r="E17" s="259">
        <v>820000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300000</v>
      </c>
      <c r="E18" s="242">
        <v>300000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400000</v>
      </c>
      <c r="E19" s="249">
        <v>400000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249"/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120000</v>
      </c>
      <c r="E21" s="249">
        <v>120000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0" t="s">
        <v>462</v>
      </c>
      <c r="C22" s="770"/>
      <c r="D22" s="263">
        <v>240000</v>
      </c>
      <c r="E22" s="264">
        <v>240000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2" t="s">
        <v>301</v>
      </c>
      <c r="C23" s="771"/>
      <c r="D23" s="266">
        <v>100000</v>
      </c>
      <c r="E23" s="267">
        <v>100000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>
        <v>100000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249"/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2" t="s">
        <v>304</v>
      </c>
      <c r="C26" s="771"/>
      <c r="D26" s="266">
        <v>2000</v>
      </c>
      <c r="E26" s="267">
        <v>2000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2000</v>
      </c>
      <c r="E27" s="249">
        <v>2000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2" t="s">
        <v>306</v>
      </c>
      <c r="C28" s="771"/>
      <c r="D28" s="266">
        <v>5000</v>
      </c>
      <c r="E28" s="267">
        <v>5000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5000</v>
      </c>
      <c r="E29" s="249">
        <v>5000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2" t="s">
        <v>308</v>
      </c>
      <c r="C30" s="771"/>
      <c r="D30" s="266">
        <v>133000</v>
      </c>
      <c r="E30" s="267">
        <v>133000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20000</v>
      </c>
      <c r="E31" s="249">
        <v>20000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0</v>
      </c>
      <c r="E32" s="249"/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>
        <v>1000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22000</v>
      </c>
      <c r="E34" s="249">
        <v>22000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70000</v>
      </c>
      <c r="E35" s="249">
        <v>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20000</v>
      </c>
      <c r="E37" s="249">
        <v>20000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4" t="s">
        <v>463</v>
      </c>
      <c r="C44" s="772"/>
      <c r="D44" s="282">
        <v>30000</v>
      </c>
      <c r="E44" s="283">
        <v>30000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1" t="s">
        <v>323</v>
      </c>
      <c r="C45" s="773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1" t="s">
        <v>324</v>
      </c>
      <c r="C47" s="773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1" t="s">
        <v>325</v>
      </c>
      <c r="C49" s="773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6" t="s">
        <v>326</v>
      </c>
      <c r="C51" s="774"/>
      <c r="D51" s="292">
        <v>30000</v>
      </c>
      <c r="E51" s="293">
        <v>30000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10000</v>
      </c>
      <c r="E53" s="249">
        <v>10000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20000</v>
      </c>
      <c r="E55" s="249">
        <v>20000</v>
      </c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1" t="s">
        <v>331</v>
      </c>
      <c r="C56" s="773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6" t="s">
        <v>464</v>
      </c>
      <c r="C58" s="768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8" t="s">
        <v>333</v>
      </c>
      <c r="C59" s="769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0" t="s">
        <v>465</v>
      </c>
      <c r="C61" s="770"/>
      <c r="D61" s="263">
        <v>30000</v>
      </c>
      <c r="E61" s="264">
        <v>30000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2" t="s">
        <v>335</v>
      </c>
      <c r="C62" s="771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2" t="s">
        <v>336</v>
      </c>
      <c r="C64" s="771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2" t="s">
        <v>337</v>
      </c>
      <c r="C66" s="771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8" t="s">
        <v>338</v>
      </c>
      <c r="C68" s="775"/>
      <c r="D68" s="302">
        <v>30000</v>
      </c>
      <c r="E68" s="303">
        <v>30000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30000</v>
      </c>
      <c r="E69" s="249">
        <v>30000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4" t="s">
        <v>466</v>
      </c>
      <c r="C70" s="772"/>
      <c r="D70" s="282">
        <v>30000</v>
      </c>
      <c r="E70" s="283">
        <v>30000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1" t="s">
        <v>341</v>
      </c>
      <c r="C71" s="77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1" t="s">
        <v>342</v>
      </c>
      <c r="C73" s="77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6" t="s">
        <v>343</v>
      </c>
      <c r="C75" s="774"/>
      <c r="D75" s="292">
        <v>30000</v>
      </c>
      <c r="E75" s="293">
        <v>30000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0</v>
      </c>
      <c r="E76" s="249"/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30000</v>
      </c>
      <c r="E77" s="249">
        <v>30000</v>
      </c>
      <c r="F77" s="250"/>
      <c r="G77" s="250">
        <v>0</v>
      </c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6" t="s">
        <v>467</v>
      </c>
      <c r="C78" s="76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8" t="s">
        <v>347</v>
      </c>
      <c r="C79" s="769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0" t="s">
        <v>468</v>
      </c>
      <c r="C81" s="770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2" t="s">
        <v>349</v>
      </c>
      <c r="C82" s="771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2" t="s">
        <v>350</v>
      </c>
      <c r="C84" s="771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352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352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2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425781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99" t="s">
        <v>469</v>
      </c>
      <c r="C2" s="1199"/>
      <c r="D2" s="1199"/>
      <c r="E2" s="1199"/>
      <c r="F2" s="1199"/>
      <c r="G2" s="1199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19"/>
      <c r="B4" s="721" t="s">
        <v>276</v>
      </c>
      <c r="C4" s="723" t="s">
        <v>277</v>
      </c>
      <c r="D4" s="725" t="s">
        <v>278</v>
      </c>
      <c r="E4" s="727" t="s">
        <v>279</v>
      </c>
      <c r="F4" s="721" t="s">
        <v>280</v>
      </c>
      <c r="G4" s="721"/>
      <c r="H4" s="729"/>
      <c r="I4" s="219"/>
      <c r="J4" s="220"/>
      <c r="K4" s="220"/>
    </row>
    <row r="5" spans="1:11" s="221" customFormat="1" ht="11.45" customHeight="1" thickBot="1" x14ac:dyDescent="0.25">
      <c r="A5" s="720"/>
      <c r="B5" s="722"/>
      <c r="C5" s="724"/>
      <c r="D5" s="726"/>
      <c r="E5" s="728"/>
      <c r="F5" s="722" t="s">
        <v>281</v>
      </c>
      <c r="G5" s="722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2" t="s">
        <v>284</v>
      </c>
      <c r="B6" s="733"/>
      <c r="C6" s="734"/>
      <c r="D6" s="224">
        <v>2859000</v>
      </c>
      <c r="E6" s="225">
        <v>2789000</v>
      </c>
      <c r="F6" s="226">
        <v>70000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5" t="s">
        <v>461</v>
      </c>
      <c r="C7" s="736"/>
      <c r="D7" s="229">
        <v>1568000</v>
      </c>
      <c r="E7" s="230">
        <v>1498000</v>
      </c>
      <c r="F7" s="231">
        <v>70000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7" t="s">
        <v>286</v>
      </c>
      <c r="C8" s="738"/>
      <c r="D8" s="234">
        <v>398000</v>
      </c>
      <c r="E8" s="235">
        <v>328000</v>
      </c>
      <c r="F8" s="236">
        <v>70000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280000</v>
      </c>
      <c r="E9" s="242">
        <v>210000</v>
      </c>
      <c r="F9" s="243">
        <v>70000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30000</v>
      </c>
      <c r="E10" s="249">
        <v>30000</v>
      </c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15000</v>
      </c>
      <c r="E11" s="249">
        <v>15000</v>
      </c>
      <c r="F11" s="250"/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18000</v>
      </c>
      <c r="E12" s="249">
        <v>18000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55000</v>
      </c>
      <c r="E15" s="249">
        <v>55000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7" t="s">
        <v>295</v>
      </c>
      <c r="C17" s="738"/>
      <c r="D17" s="234">
        <v>1170000</v>
      </c>
      <c r="E17" s="259">
        <v>1170000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330000</v>
      </c>
      <c r="E18" s="242">
        <v>330000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500000</v>
      </c>
      <c r="E19" s="249">
        <v>500000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240000</v>
      </c>
      <c r="E20" s="249">
        <v>240000</v>
      </c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100000</v>
      </c>
      <c r="E21" s="249">
        <v>100000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39" t="s">
        <v>462</v>
      </c>
      <c r="C22" s="740"/>
      <c r="D22" s="263">
        <v>951000</v>
      </c>
      <c r="E22" s="264">
        <v>951000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1" t="s">
        <v>301</v>
      </c>
      <c r="C23" s="742"/>
      <c r="D23" s="266">
        <v>180000</v>
      </c>
      <c r="E23" s="267">
        <v>180000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140000</v>
      </c>
      <c r="E24" s="249">
        <v>140000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40000</v>
      </c>
      <c r="E25" s="249">
        <v>40000</v>
      </c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1" t="s">
        <v>304</v>
      </c>
      <c r="C26" s="742"/>
      <c r="D26" s="266">
        <v>30000</v>
      </c>
      <c r="E26" s="267">
        <v>30000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30000</v>
      </c>
      <c r="E27" s="249">
        <v>30000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1" t="s">
        <v>306</v>
      </c>
      <c r="C28" s="742"/>
      <c r="D28" s="266">
        <v>4000</v>
      </c>
      <c r="E28" s="267">
        <v>4000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4000</v>
      </c>
      <c r="E29" s="249">
        <v>4000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1" t="s">
        <v>308</v>
      </c>
      <c r="C30" s="742"/>
      <c r="D30" s="266">
        <v>737000</v>
      </c>
      <c r="E30" s="267">
        <v>737000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30000</v>
      </c>
      <c r="E31" s="249">
        <v>30000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14000</v>
      </c>
      <c r="E32" s="249">
        <v>14000</v>
      </c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4000</v>
      </c>
      <c r="E33" s="249">
        <v>4000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34000</v>
      </c>
      <c r="E34" s="249">
        <v>34000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270000</v>
      </c>
      <c r="E35" s="249">
        <v>270000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35000</v>
      </c>
      <c r="E36" s="249">
        <v>35000</v>
      </c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11000</v>
      </c>
      <c r="E37" s="249">
        <v>11000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280000</v>
      </c>
      <c r="E38" s="249">
        <v>280000</v>
      </c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4000</v>
      </c>
      <c r="E40" s="249">
        <v>4000</v>
      </c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55000</v>
      </c>
      <c r="E43" s="249">
        <v>55000</v>
      </c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3" t="s">
        <v>463</v>
      </c>
      <c r="C44" s="744"/>
      <c r="D44" s="282">
        <v>5000</v>
      </c>
      <c r="E44" s="283">
        <v>5000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0" t="s">
        <v>323</v>
      </c>
      <c r="C45" s="731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0" t="s">
        <v>324</v>
      </c>
      <c r="C47" s="731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0" t="s">
        <v>325</v>
      </c>
      <c r="C49" s="731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5" t="s">
        <v>326</v>
      </c>
      <c r="C51" s="746"/>
      <c r="D51" s="292">
        <v>5000</v>
      </c>
      <c r="E51" s="293">
        <v>5000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5000</v>
      </c>
      <c r="E53" s="249">
        <v>5000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249"/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0" t="s">
        <v>331</v>
      </c>
      <c r="C56" s="731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5" t="s">
        <v>464</v>
      </c>
      <c r="C58" s="736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7" t="s">
        <v>333</v>
      </c>
      <c r="C59" s="738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39" t="s">
        <v>465</v>
      </c>
      <c r="C61" s="740"/>
      <c r="D61" s="263">
        <v>35000</v>
      </c>
      <c r="E61" s="264">
        <v>35000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1" t="s">
        <v>335</v>
      </c>
      <c r="C62" s="742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1" t="s">
        <v>336</v>
      </c>
      <c r="C64" s="742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1" t="s">
        <v>337</v>
      </c>
      <c r="C66" s="742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7" t="s">
        <v>338</v>
      </c>
      <c r="C68" s="748"/>
      <c r="D68" s="302">
        <v>35000</v>
      </c>
      <c r="E68" s="303">
        <v>35000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35000</v>
      </c>
      <c r="E69" s="249">
        <v>35000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3" t="s">
        <v>466</v>
      </c>
      <c r="C70" s="744"/>
      <c r="D70" s="282">
        <v>300000</v>
      </c>
      <c r="E70" s="283">
        <v>300000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0" t="s">
        <v>341</v>
      </c>
      <c r="C71" s="731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0" t="s">
        <v>342</v>
      </c>
      <c r="C73" s="731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5" t="s">
        <v>343</v>
      </c>
      <c r="C75" s="746"/>
      <c r="D75" s="292">
        <v>300000</v>
      </c>
      <c r="E75" s="293">
        <v>300000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300000</v>
      </c>
      <c r="E76" s="249">
        <v>300000</v>
      </c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5" t="s">
        <v>467</v>
      </c>
      <c r="C78" s="736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7" t="s">
        <v>347</v>
      </c>
      <c r="C79" s="738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39" t="s">
        <v>468</v>
      </c>
      <c r="C81" s="740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1" t="s">
        <v>349</v>
      </c>
      <c r="C82" s="742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1" t="s">
        <v>350</v>
      </c>
      <c r="C84" s="742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358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358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816"/>
      <c r="B1" s="816"/>
      <c r="C1" s="817" t="s">
        <v>270</v>
      </c>
      <c r="D1" s="816"/>
      <c r="E1" s="814" t="s">
        <v>271</v>
      </c>
      <c r="F1" s="815">
        <v>2023</v>
      </c>
      <c r="G1" s="816"/>
      <c r="H1" s="215" t="s">
        <v>272</v>
      </c>
    </row>
    <row r="2" spans="1:11" s="221" customFormat="1" ht="11.45" customHeight="1" x14ac:dyDescent="0.2">
      <c r="A2" s="217"/>
      <c r="B2" s="1216" t="s">
        <v>359</v>
      </c>
      <c r="C2" s="1216"/>
      <c r="D2" s="1216"/>
      <c r="E2" s="1216"/>
      <c r="F2" s="1216"/>
      <c r="G2" s="1216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1217"/>
      <c r="B4" s="1219" t="s">
        <v>276</v>
      </c>
      <c r="C4" s="1221" t="s">
        <v>277</v>
      </c>
      <c r="D4" s="1224" t="s">
        <v>278</v>
      </c>
      <c r="E4" s="1226" t="s">
        <v>279</v>
      </c>
      <c r="F4" s="1219" t="s">
        <v>280</v>
      </c>
      <c r="G4" s="1219"/>
      <c r="H4" s="1223"/>
      <c r="I4" s="219"/>
      <c r="J4" s="220"/>
      <c r="K4" s="220"/>
    </row>
    <row r="5" spans="1:11" s="221" customFormat="1" ht="11.45" customHeight="1" thickBot="1" x14ac:dyDescent="0.25">
      <c r="A5" s="1218"/>
      <c r="B5" s="1220"/>
      <c r="C5" s="1222"/>
      <c r="D5" s="1225"/>
      <c r="E5" s="1227"/>
      <c r="F5" s="722" t="s">
        <v>281</v>
      </c>
      <c r="G5" s="722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1228" t="s">
        <v>284</v>
      </c>
      <c r="B6" s="1229"/>
      <c r="C6" s="1230"/>
      <c r="D6" s="224">
        <v>580000</v>
      </c>
      <c r="E6" s="225">
        <v>340000</v>
      </c>
      <c r="F6" s="226">
        <v>240000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1206" t="s">
        <v>285</v>
      </c>
      <c r="C7" s="1207"/>
      <c r="D7" s="229">
        <v>352000</v>
      </c>
      <c r="E7" s="230">
        <v>267000</v>
      </c>
      <c r="F7" s="231">
        <v>85000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1204" t="s">
        <v>286</v>
      </c>
      <c r="C8" s="1205"/>
      <c r="D8" s="234">
        <v>85000</v>
      </c>
      <c r="E8" s="235">
        <v>0</v>
      </c>
      <c r="F8" s="236">
        <v>85000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60000</v>
      </c>
      <c r="E9" s="807"/>
      <c r="F9" s="808">
        <v>60000</v>
      </c>
      <c r="G9" s="808"/>
      <c r="H9" s="809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15000</v>
      </c>
      <c r="E10" s="798"/>
      <c r="F10" s="799">
        <v>15000</v>
      </c>
      <c r="G10" s="799"/>
      <c r="H10" s="800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7000</v>
      </c>
      <c r="E11" s="798"/>
      <c r="F11" s="799">
        <v>7000</v>
      </c>
      <c r="G11" s="799"/>
      <c r="H11" s="800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798"/>
      <c r="F12" s="799">
        <v>3000</v>
      </c>
      <c r="G12" s="799"/>
      <c r="H12" s="800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798"/>
      <c r="F13" s="799"/>
      <c r="G13" s="799"/>
      <c r="H13" s="800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798"/>
      <c r="F14" s="799"/>
      <c r="G14" s="799"/>
      <c r="H14" s="800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0</v>
      </c>
      <c r="E15" s="798"/>
      <c r="F15" s="799"/>
      <c r="G15" s="799"/>
      <c r="H15" s="800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801"/>
      <c r="F16" s="802"/>
      <c r="G16" s="802"/>
      <c r="H16" s="803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1204" t="s">
        <v>295</v>
      </c>
      <c r="C17" s="1205"/>
      <c r="D17" s="234">
        <v>267000</v>
      </c>
      <c r="E17" s="259">
        <v>267000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55000</v>
      </c>
      <c r="E18" s="807">
        <v>55000</v>
      </c>
      <c r="F18" s="808"/>
      <c r="G18" s="808"/>
      <c r="H18" s="809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206000</v>
      </c>
      <c r="E19" s="798">
        <v>206000</v>
      </c>
      <c r="F19" s="799"/>
      <c r="G19" s="799"/>
      <c r="H19" s="800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798"/>
      <c r="F20" s="799"/>
      <c r="G20" s="799"/>
      <c r="H20" s="800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6000</v>
      </c>
      <c r="E21" s="798">
        <v>6000</v>
      </c>
      <c r="F21" s="799"/>
      <c r="G21" s="799"/>
      <c r="H21" s="800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1208" t="s">
        <v>300</v>
      </c>
      <c r="C22" s="1209"/>
      <c r="D22" s="263">
        <v>134000</v>
      </c>
      <c r="E22" s="264">
        <v>58000</v>
      </c>
      <c r="F22" s="264">
        <v>76000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1200" t="s">
        <v>301</v>
      </c>
      <c r="C23" s="1201"/>
      <c r="D23" s="266">
        <v>40000</v>
      </c>
      <c r="E23" s="267">
        <v>40000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40000</v>
      </c>
      <c r="E24" s="798">
        <v>40000</v>
      </c>
      <c r="F24" s="799"/>
      <c r="G24" s="799"/>
      <c r="H24" s="800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798"/>
      <c r="F25" s="799"/>
      <c r="G25" s="799"/>
      <c r="H25" s="800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1200" t="s">
        <v>304</v>
      </c>
      <c r="C26" s="1201"/>
      <c r="D26" s="266">
        <v>3000</v>
      </c>
      <c r="E26" s="267">
        <v>0</v>
      </c>
      <c r="F26" s="267">
        <v>3000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</v>
      </c>
      <c r="E27" s="798"/>
      <c r="F27" s="799">
        <v>3000</v>
      </c>
      <c r="G27" s="799"/>
      <c r="H27" s="800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1200" t="s">
        <v>306</v>
      </c>
      <c r="C28" s="1201"/>
      <c r="D28" s="266">
        <v>3000</v>
      </c>
      <c r="E28" s="267">
        <v>3000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798">
        <v>3000</v>
      </c>
      <c r="F29" s="799"/>
      <c r="G29" s="799"/>
      <c r="H29" s="800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1200" t="s">
        <v>308</v>
      </c>
      <c r="C30" s="1201"/>
      <c r="D30" s="266">
        <v>88000</v>
      </c>
      <c r="E30" s="267">
        <v>15000</v>
      </c>
      <c r="F30" s="267">
        <v>73000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3500</v>
      </c>
      <c r="E31" s="798"/>
      <c r="F31" s="798">
        <v>3500</v>
      </c>
      <c r="G31" s="799"/>
      <c r="H31" s="800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6000</v>
      </c>
      <c r="E32" s="798"/>
      <c r="F32" s="798">
        <v>6000</v>
      </c>
      <c r="G32" s="799"/>
      <c r="H32" s="800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2500</v>
      </c>
      <c r="E33" s="798"/>
      <c r="F33" s="798">
        <v>2500</v>
      </c>
      <c r="G33" s="799"/>
      <c r="H33" s="800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10000</v>
      </c>
      <c r="E34" s="798"/>
      <c r="F34" s="798">
        <v>10000</v>
      </c>
      <c r="G34" s="799"/>
      <c r="H34" s="800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62000</v>
      </c>
      <c r="E35" s="798">
        <v>15000</v>
      </c>
      <c r="F35" s="798">
        <v>47000</v>
      </c>
      <c r="G35" s="799"/>
      <c r="H35" s="800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798"/>
      <c r="F36" s="798"/>
      <c r="G36" s="799"/>
      <c r="H36" s="800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4000</v>
      </c>
      <c r="E37" s="798"/>
      <c r="F37" s="798">
        <v>4000</v>
      </c>
      <c r="G37" s="799"/>
      <c r="H37" s="800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798"/>
      <c r="F38" s="799"/>
      <c r="G38" s="799"/>
      <c r="H38" s="800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798"/>
      <c r="F39" s="799"/>
      <c r="G39" s="799"/>
      <c r="H39" s="800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798"/>
      <c r="F40" s="799"/>
      <c r="G40" s="799"/>
      <c r="H40" s="800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798"/>
      <c r="F41" s="799"/>
      <c r="G41" s="799"/>
      <c r="H41" s="800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798"/>
      <c r="F42" s="799"/>
      <c r="G42" s="799"/>
      <c r="H42" s="800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798"/>
      <c r="F43" s="799"/>
      <c r="G43" s="799"/>
      <c r="H43" s="800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1210" t="s">
        <v>322</v>
      </c>
      <c r="C44" s="1211"/>
      <c r="D44" s="282">
        <v>29000</v>
      </c>
      <c r="E44" s="283">
        <v>0</v>
      </c>
      <c r="F44" s="283">
        <v>29000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1202" t="s">
        <v>323</v>
      </c>
      <c r="C45" s="1203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798"/>
      <c r="F46" s="799"/>
      <c r="G46" s="799"/>
      <c r="H46" s="800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1202" t="s">
        <v>324</v>
      </c>
      <c r="C47" s="1203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798"/>
      <c r="F48" s="799"/>
      <c r="G48" s="799"/>
      <c r="H48" s="800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1202" t="s">
        <v>325</v>
      </c>
      <c r="C49" s="1203"/>
      <c r="D49" s="285">
        <v>15000</v>
      </c>
      <c r="E49" s="286">
        <v>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15000</v>
      </c>
      <c r="E50" s="798"/>
      <c r="F50" s="799">
        <v>15000</v>
      </c>
      <c r="G50" s="799"/>
      <c r="H50" s="800"/>
      <c r="I50" s="219"/>
      <c r="J50" s="220"/>
      <c r="K50" s="220"/>
    </row>
    <row r="51" spans="1:11" s="221" customFormat="1" ht="11.45" customHeight="1" x14ac:dyDescent="0.2">
      <c r="A51" s="291">
        <v>527</v>
      </c>
      <c r="B51" s="1212" t="s">
        <v>326</v>
      </c>
      <c r="C51" s="1213"/>
      <c r="D51" s="292">
        <v>14000</v>
      </c>
      <c r="E51" s="293">
        <v>0</v>
      </c>
      <c r="F51" s="293">
        <v>14000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798"/>
      <c r="F52" s="799"/>
      <c r="G52" s="799"/>
      <c r="H52" s="800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12000</v>
      </c>
      <c r="E53" s="798"/>
      <c r="F53" s="799">
        <v>12000</v>
      </c>
      <c r="G53" s="799"/>
      <c r="H53" s="800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798"/>
      <c r="F54" s="799">
        <v>2000</v>
      </c>
      <c r="G54" s="799"/>
      <c r="H54" s="800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798"/>
      <c r="F55" s="799"/>
      <c r="G55" s="799"/>
      <c r="H55" s="800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1202" t="s">
        <v>331</v>
      </c>
      <c r="C56" s="1203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798"/>
      <c r="F57" s="799"/>
      <c r="G57" s="799"/>
      <c r="H57" s="800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1206" t="s">
        <v>332</v>
      </c>
      <c r="C58" s="1207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1204" t="s">
        <v>333</v>
      </c>
      <c r="C59" s="1205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798"/>
      <c r="F60" s="799"/>
      <c r="G60" s="799"/>
      <c r="H60" s="800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1208" t="s">
        <v>334</v>
      </c>
      <c r="C61" s="1209"/>
      <c r="D61" s="263">
        <v>15000</v>
      </c>
      <c r="E61" s="264">
        <v>15000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1200" t="s">
        <v>335</v>
      </c>
      <c r="C62" s="1201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795"/>
      <c r="F63" s="796"/>
      <c r="G63" s="796"/>
      <c r="H63" s="797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1200" t="s">
        <v>336</v>
      </c>
      <c r="C64" s="1201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798"/>
      <c r="F65" s="799"/>
      <c r="G65" s="799"/>
      <c r="H65" s="800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1200" t="s">
        <v>337</v>
      </c>
      <c r="C66" s="1201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798"/>
      <c r="F67" s="799"/>
      <c r="G67" s="799"/>
      <c r="H67" s="800"/>
      <c r="I67" s="219"/>
      <c r="J67" s="220"/>
      <c r="K67" s="220"/>
    </row>
    <row r="68" spans="1:11" s="221" customFormat="1" ht="11.45" customHeight="1" x14ac:dyDescent="0.2">
      <c r="A68" s="301">
        <v>549</v>
      </c>
      <c r="B68" s="1214" t="s">
        <v>338</v>
      </c>
      <c r="C68" s="1215"/>
      <c r="D68" s="302">
        <v>15000</v>
      </c>
      <c r="E68" s="303">
        <v>15000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15000</v>
      </c>
      <c r="E69" s="798">
        <v>15000</v>
      </c>
      <c r="F69" s="799"/>
      <c r="G69" s="799"/>
      <c r="H69" s="800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1210" t="s">
        <v>340</v>
      </c>
      <c r="C70" s="1211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1202" t="s">
        <v>341</v>
      </c>
      <c r="C71" s="120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795"/>
      <c r="F72" s="796"/>
      <c r="G72" s="796"/>
      <c r="H72" s="797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1202" t="s">
        <v>342</v>
      </c>
      <c r="C73" s="120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795"/>
      <c r="F74" s="796"/>
      <c r="G74" s="796"/>
      <c r="H74" s="797"/>
      <c r="I74" s="219"/>
      <c r="J74" s="220"/>
      <c r="K74" s="220"/>
    </row>
    <row r="75" spans="1:11" s="221" customFormat="1" ht="11.45" customHeight="1" x14ac:dyDescent="0.2">
      <c r="A75" s="291">
        <v>558</v>
      </c>
      <c r="B75" s="1212" t="s">
        <v>343</v>
      </c>
      <c r="C75" s="1213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798"/>
      <c r="F76" s="799">
        <v>50000</v>
      </c>
      <c r="G76" s="799"/>
      <c r="H76" s="800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798"/>
      <c r="F77" s="799"/>
      <c r="G77" s="799"/>
      <c r="H77" s="800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1206" t="s">
        <v>346</v>
      </c>
      <c r="C78" s="1207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1204" t="s">
        <v>347</v>
      </c>
      <c r="C79" s="1205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798"/>
      <c r="F80" s="799"/>
      <c r="G80" s="799"/>
      <c r="H80" s="800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1208" t="s">
        <v>348</v>
      </c>
      <c r="C81" s="1209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1200" t="s">
        <v>349</v>
      </c>
      <c r="C82" s="1201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804"/>
      <c r="F83" s="805"/>
      <c r="G83" s="805"/>
      <c r="H83" s="806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1200" t="s">
        <v>350</v>
      </c>
      <c r="C84" s="1201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801"/>
      <c r="F85" s="802"/>
      <c r="G85" s="802"/>
      <c r="H85" s="803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813"/>
      <c r="F86" s="813"/>
      <c r="G86" s="813"/>
      <c r="H86" s="813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813"/>
      <c r="F87" s="813"/>
      <c r="G87" s="813"/>
      <c r="H87" s="813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813"/>
      <c r="F88" s="813"/>
      <c r="G88" s="813"/>
      <c r="H88" s="813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811" t="s">
        <v>360</v>
      </c>
      <c r="D89" s="323" t="s">
        <v>353</v>
      </c>
      <c r="E89" s="325"/>
      <c r="F89" s="326" t="s">
        <v>354</v>
      </c>
      <c r="G89" s="812" t="s">
        <v>516</v>
      </c>
      <c r="H89" s="793"/>
      <c r="J89" s="220"/>
      <c r="K89" s="220"/>
    </row>
    <row r="90" spans="1:11" ht="7.5" customHeight="1" x14ac:dyDescent="0.25">
      <c r="A90" s="792"/>
      <c r="B90" s="792"/>
      <c r="C90" s="792"/>
      <c r="D90" s="792"/>
      <c r="E90" s="792"/>
      <c r="F90" s="792"/>
      <c r="G90" s="792"/>
      <c r="H90" s="792"/>
    </row>
    <row r="91" spans="1:11" s="221" customFormat="1" ht="11.45" customHeight="1" x14ac:dyDescent="0.2">
      <c r="A91" s="322" t="s">
        <v>355</v>
      </c>
      <c r="B91" s="323"/>
      <c r="C91" s="811" t="s">
        <v>360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A92" s="793"/>
      <c r="B92" s="794"/>
      <c r="C92" s="794"/>
      <c r="D92" s="794"/>
      <c r="E92" s="794"/>
      <c r="F92" s="794"/>
      <c r="G92" s="794"/>
      <c r="H92" s="794"/>
      <c r="I92" s="220"/>
      <c r="J92" s="220"/>
      <c r="K92" s="220"/>
    </row>
    <row r="93" spans="1:11" s="221" customFormat="1" ht="11.25" x14ac:dyDescent="0.2">
      <c r="A93" s="328" t="s">
        <v>356</v>
      </c>
      <c r="B93" s="794"/>
      <c r="C93" s="810" t="s">
        <v>357</v>
      </c>
      <c r="D93" s="794"/>
      <c r="E93" s="794"/>
      <c r="F93" s="794"/>
      <c r="G93" s="794"/>
      <c r="H93" s="794"/>
      <c r="I93" s="220"/>
      <c r="J93" s="220"/>
      <c r="K93" s="220"/>
    </row>
    <row r="94" spans="1:11" x14ac:dyDescent="0.25">
      <c r="A94" s="794"/>
      <c r="B94" s="794"/>
      <c r="C94" s="794"/>
      <c r="D94" s="794"/>
      <c r="E94" s="794"/>
      <c r="F94" s="794"/>
      <c r="G94" s="794"/>
      <c r="H94" s="794"/>
    </row>
  </sheetData>
  <protectedRanges>
    <protectedRange sqref="B70 C85:C88 B78 B81 C80 C83 C76:C77 C69" name="Oblast3_1"/>
    <protectedRange sqref="C5" name="Oblast2"/>
  </protectedRanges>
  <mergeCells count="38">
    <mergeCell ref="A6:C6"/>
    <mergeCell ref="B7:C7"/>
    <mergeCell ref="B8:C8"/>
    <mergeCell ref="B23:C23"/>
    <mergeCell ref="B26:C26"/>
    <mergeCell ref="B2:G2"/>
    <mergeCell ref="A4:A5"/>
    <mergeCell ref="B4:B5"/>
    <mergeCell ref="C4:C5"/>
    <mergeCell ref="F4:H4"/>
    <mergeCell ref="D4:D5"/>
    <mergeCell ref="E4:E5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441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406</v>
      </c>
      <c r="B3" s="136" t="s">
        <v>167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168</v>
      </c>
      <c r="C7" s="652">
        <v>13000</v>
      </c>
      <c r="D7" s="652">
        <v>7979</v>
      </c>
      <c r="E7" s="652">
        <v>17000</v>
      </c>
      <c r="F7" s="652">
        <v>15000</v>
      </c>
      <c r="G7" s="659">
        <v>15000</v>
      </c>
    </row>
    <row r="8" spans="1:7" ht="20.100000000000001" customHeight="1" x14ac:dyDescent="0.25">
      <c r="A8" s="153"/>
      <c r="B8" s="154"/>
      <c r="C8" s="653"/>
      <c r="D8" s="653"/>
      <c r="E8" s="653"/>
      <c r="F8" s="653"/>
      <c r="G8" s="660"/>
    </row>
    <row r="9" spans="1:7" ht="20.100000000000001" customHeight="1" thickBot="1" x14ac:dyDescent="0.3">
      <c r="A9" s="155"/>
      <c r="B9" s="156"/>
      <c r="C9" s="654"/>
      <c r="D9" s="654"/>
      <c r="E9" s="654"/>
      <c r="F9" s="654"/>
      <c r="G9" s="661"/>
    </row>
    <row r="10" spans="1:7" ht="20.100000000000001" customHeight="1" thickBot="1" x14ac:dyDescent="0.3">
      <c r="A10" s="157"/>
      <c r="B10" s="158" t="s">
        <v>61</v>
      </c>
      <c r="C10" s="447">
        <f>SUM(C7:C9)</f>
        <v>13000</v>
      </c>
      <c r="D10" s="447">
        <f>SUM(D7:D9)</f>
        <v>7979</v>
      </c>
      <c r="E10" s="447">
        <f>SUM(E7:E9)</f>
        <v>17000</v>
      </c>
      <c r="F10" s="447">
        <f>SUM(F7:F9)</f>
        <v>15000</v>
      </c>
      <c r="G10" s="662">
        <f>SUM(G7:G9)</f>
        <v>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406</v>
      </c>
      <c r="B13" s="136" t="s">
        <v>167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8" ht="20.100000000000001" customHeight="1" x14ac:dyDescent="0.25">
      <c r="A17" s="153">
        <v>5041</v>
      </c>
      <c r="B17" s="165" t="s">
        <v>169</v>
      </c>
      <c r="C17" s="166">
        <v>0</v>
      </c>
      <c r="D17" s="167">
        <v>550</v>
      </c>
      <c r="E17" s="166">
        <v>550</v>
      </c>
      <c r="F17" s="166">
        <v>1000</v>
      </c>
      <c r="G17" s="195">
        <v>1000</v>
      </c>
    </row>
    <row r="18" spans="1:8" ht="20.100000000000001" customHeight="1" x14ac:dyDescent="0.25">
      <c r="A18" s="181">
        <v>5132</v>
      </c>
      <c r="B18" s="182" t="s">
        <v>170</v>
      </c>
      <c r="C18" s="183">
        <v>0</v>
      </c>
      <c r="D18" s="183">
        <v>0</v>
      </c>
      <c r="E18" s="183">
        <v>0</v>
      </c>
      <c r="F18" s="183">
        <v>0</v>
      </c>
      <c r="G18" s="201">
        <v>0</v>
      </c>
    </row>
    <row r="19" spans="1:8" ht="20.100000000000001" customHeight="1" x14ac:dyDescent="0.25">
      <c r="A19" s="181">
        <v>5133</v>
      </c>
      <c r="B19" s="182" t="s">
        <v>171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8" ht="20.100000000000001" customHeight="1" x14ac:dyDescent="0.25">
      <c r="A20" s="181">
        <v>5136</v>
      </c>
      <c r="B20" s="182" t="s">
        <v>172</v>
      </c>
      <c r="C20" s="183">
        <v>95000</v>
      </c>
      <c r="D20" s="183">
        <v>38411</v>
      </c>
      <c r="E20" s="183">
        <v>95000</v>
      </c>
      <c r="F20" s="183">
        <v>100000</v>
      </c>
      <c r="G20" s="201">
        <v>100000</v>
      </c>
    </row>
    <row r="21" spans="1:8" ht="20.100000000000001" customHeight="1" x14ac:dyDescent="0.25">
      <c r="A21" s="181">
        <v>5137</v>
      </c>
      <c r="B21" s="182" t="s">
        <v>19</v>
      </c>
      <c r="C21" s="183">
        <v>20000</v>
      </c>
      <c r="D21" s="183">
        <v>2799</v>
      </c>
      <c r="E21" s="183">
        <v>20000</v>
      </c>
      <c r="F21" s="183">
        <v>130000</v>
      </c>
      <c r="G21" s="201">
        <v>130000</v>
      </c>
      <c r="H21" s="865" t="s">
        <v>456</v>
      </c>
    </row>
    <row r="22" spans="1:8" ht="20.100000000000001" customHeight="1" x14ac:dyDescent="0.25">
      <c r="A22" s="181">
        <v>5139</v>
      </c>
      <c r="B22" s="182" t="s">
        <v>162</v>
      </c>
      <c r="C22" s="183">
        <v>20000</v>
      </c>
      <c r="D22" s="183">
        <v>3871</v>
      </c>
      <c r="E22" s="183">
        <v>20000</v>
      </c>
      <c r="F22" s="183">
        <v>20000</v>
      </c>
      <c r="G22" s="201">
        <v>20000</v>
      </c>
    </row>
    <row r="23" spans="1:8" ht="20.100000000000001" customHeight="1" x14ac:dyDescent="0.25">
      <c r="A23" s="181">
        <v>5151</v>
      </c>
      <c r="B23" s="182" t="s">
        <v>173</v>
      </c>
      <c r="C23" s="183">
        <v>6000</v>
      </c>
      <c r="D23" s="183">
        <v>9132</v>
      </c>
      <c r="E23" s="183">
        <v>12000</v>
      </c>
      <c r="F23" s="183">
        <v>8000</v>
      </c>
      <c r="G23" s="201">
        <v>8000</v>
      </c>
    </row>
    <row r="24" spans="1:8" ht="20.100000000000001" customHeight="1" x14ac:dyDescent="0.25">
      <c r="A24" s="181">
        <v>5152</v>
      </c>
      <c r="B24" s="182" t="s">
        <v>45</v>
      </c>
      <c r="C24" s="183">
        <v>130000</v>
      </c>
      <c r="D24" s="183">
        <v>64605</v>
      </c>
      <c r="E24" s="183">
        <v>130000</v>
      </c>
      <c r="F24" s="183">
        <v>130000</v>
      </c>
      <c r="G24" s="201">
        <v>130000</v>
      </c>
    </row>
    <row r="25" spans="1:8" ht="20.100000000000001" customHeight="1" x14ac:dyDescent="0.25">
      <c r="A25" s="181">
        <v>5154</v>
      </c>
      <c r="B25" s="182" t="s">
        <v>174</v>
      </c>
      <c r="C25" s="183">
        <v>30000</v>
      </c>
      <c r="D25" s="183">
        <v>66795</v>
      </c>
      <c r="E25" s="183">
        <v>90000</v>
      </c>
      <c r="F25" s="183">
        <v>100000</v>
      </c>
      <c r="G25" s="201">
        <v>100000</v>
      </c>
    </row>
    <row r="26" spans="1:8" ht="20.100000000000001" customHeight="1" x14ac:dyDescent="0.25">
      <c r="A26" s="181">
        <v>5162</v>
      </c>
      <c r="B26" s="182" t="s">
        <v>175</v>
      </c>
      <c r="C26" s="183">
        <v>9000</v>
      </c>
      <c r="D26" s="183">
        <v>4607</v>
      </c>
      <c r="E26" s="183">
        <v>9000</v>
      </c>
      <c r="F26" s="183">
        <v>9000</v>
      </c>
      <c r="G26" s="201">
        <v>9000</v>
      </c>
    </row>
    <row r="27" spans="1:8" ht="20.100000000000001" customHeight="1" x14ac:dyDescent="0.25">
      <c r="A27" s="181">
        <v>5164</v>
      </c>
      <c r="B27" s="182" t="s">
        <v>23</v>
      </c>
      <c r="C27" s="183">
        <v>21000</v>
      </c>
      <c r="D27" s="183">
        <v>1633</v>
      </c>
      <c r="E27" s="183">
        <v>21000</v>
      </c>
      <c r="F27" s="183">
        <v>21000</v>
      </c>
      <c r="G27" s="201">
        <v>21000</v>
      </c>
    </row>
    <row r="28" spans="1:8" ht="20.100000000000001" customHeight="1" x14ac:dyDescent="0.25">
      <c r="A28" s="155">
        <v>5169</v>
      </c>
      <c r="B28" s="185" t="s">
        <v>176</v>
      </c>
      <c r="C28" s="186">
        <v>22000</v>
      </c>
      <c r="D28" s="186">
        <v>17240</v>
      </c>
      <c r="E28" s="186">
        <v>22000</v>
      </c>
      <c r="F28" s="186">
        <v>22000</v>
      </c>
      <c r="G28" s="202">
        <v>22000</v>
      </c>
    </row>
    <row r="29" spans="1:8" ht="20.100000000000001" customHeight="1" thickBot="1" x14ac:dyDescent="0.3">
      <c r="A29" s="170">
        <v>5171</v>
      </c>
      <c r="B29" s="205" t="s">
        <v>177</v>
      </c>
      <c r="C29" s="172">
        <v>60000</v>
      </c>
      <c r="D29" s="172">
        <v>0</v>
      </c>
      <c r="E29" s="172">
        <v>60000</v>
      </c>
      <c r="F29" s="172">
        <v>60000</v>
      </c>
      <c r="G29" s="196">
        <v>60000</v>
      </c>
    </row>
    <row r="30" spans="1:8" ht="20.100000000000001" customHeight="1" thickBot="1" x14ac:dyDescent="0.3">
      <c r="A30" s="157"/>
      <c r="B30" s="158" t="s">
        <v>61</v>
      </c>
      <c r="C30" s="175">
        <f>SUM(C17:C29)</f>
        <v>413000</v>
      </c>
      <c r="D30" s="175">
        <f>SUM(D17:D29)</f>
        <v>209643</v>
      </c>
      <c r="E30" s="175">
        <f>SUM(E17:E29)</f>
        <v>479550</v>
      </c>
      <c r="F30" s="175">
        <f>SUM(F17:F29)</f>
        <v>601000</v>
      </c>
      <c r="G30" s="197">
        <f>SUM(G17:G29)</f>
        <v>601000</v>
      </c>
    </row>
    <row r="31" spans="1:8" ht="15" x14ac:dyDescent="0.25">
      <c r="A31" s="159"/>
      <c r="B31" s="159"/>
      <c r="C31" s="178"/>
      <c r="D31" s="178"/>
      <c r="E31" s="178"/>
      <c r="F31" s="178"/>
      <c r="G31" s="159"/>
    </row>
    <row r="32" spans="1:8" ht="15" x14ac:dyDescent="0.25">
      <c r="A32" s="159"/>
      <c r="B32" s="159"/>
      <c r="C32" s="178"/>
      <c r="D32" s="178"/>
      <c r="E32" s="178"/>
      <c r="F32" s="178"/>
      <c r="G32" s="159"/>
    </row>
    <row r="33" spans="1:7" ht="15" x14ac:dyDescent="0.25">
      <c r="A33" s="159"/>
      <c r="B33" s="179" t="s">
        <v>158</v>
      </c>
      <c r="C33" s="180">
        <v>44864</v>
      </c>
      <c r="E33" s="179" t="s">
        <v>159</v>
      </c>
      <c r="F33" s="865" t="s">
        <v>517</v>
      </c>
      <c r="G33" s="159"/>
    </row>
    <row r="34" spans="1:7" ht="15" x14ac:dyDescent="0.25">
      <c r="A34" s="159"/>
      <c r="B34" s="159"/>
      <c r="C34" s="159"/>
      <c r="D34" s="159"/>
      <c r="E34" s="159"/>
      <c r="F34" s="159"/>
      <c r="G3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442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411</v>
      </c>
      <c r="B3" s="136" t="s">
        <v>178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179</v>
      </c>
      <c r="C7" s="203">
        <v>500</v>
      </c>
      <c r="D7" s="203">
        <v>432</v>
      </c>
      <c r="E7" s="203">
        <v>600</v>
      </c>
      <c r="F7" s="203">
        <v>600</v>
      </c>
      <c r="G7" s="655">
        <v>600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6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7"/>
    </row>
    <row r="10" spans="1:7" ht="20.100000000000001" customHeight="1" thickBot="1" x14ac:dyDescent="0.3">
      <c r="A10" s="157"/>
      <c r="B10" s="158" t="s">
        <v>61</v>
      </c>
      <c r="C10" s="207">
        <f>SUM(C7:C9)</f>
        <v>500</v>
      </c>
      <c r="D10" s="207">
        <f>SUM(D7:D9)</f>
        <v>432</v>
      </c>
      <c r="E10" s="207">
        <f>SUM(E7:E9)</f>
        <v>600</v>
      </c>
      <c r="F10" s="207">
        <f>SUM(F7:F9)</f>
        <v>600</v>
      </c>
      <c r="G10" s="658">
        <f>SUM(G7:G9)</f>
        <v>600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411</v>
      </c>
      <c r="B13" s="136" t="s">
        <v>178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180</v>
      </c>
      <c r="C17" s="166">
        <v>3000</v>
      </c>
      <c r="D17" s="167">
        <v>0</v>
      </c>
      <c r="E17" s="166">
        <v>0</v>
      </c>
      <c r="F17" s="166">
        <v>3000</v>
      </c>
      <c r="G17" s="195">
        <v>3000</v>
      </c>
    </row>
    <row r="18" spans="1:7" ht="20.100000000000001" customHeight="1" x14ac:dyDescent="0.25">
      <c r="A18" s="155">
        <v>5152</v>
      </c>
      <c r="B18" s="185" t="s">
        <v>45</v>
      </c>
      <c r="C18" s="186">
        <v>20000</v>
      </c>
      <c r="D18" s="186">
        <v>9933</v>
      </c>
      <c r="E18" s="186">
        <v>20000</v>
      </c>
      <c r="F18" s="186">
        <v>20000</v>
      </c>
      <c r="G18" s="202">
        <v>20000</v>
      </c>
    </row>
    <row r="19" spans="1:7" ht="20.100000000000001" customHeight="1" thickBot="1" x14ac:dyDescent="0.3">
      <c r="A19" s="170">
        <v>5171</v>
      </c>
      <c r="B19" s="205" t="s">
        <v>177</v>
      </c>
      <c r="C19" s="172">
        <v>10000</v>
      </c>
      <c r="D19" s="172">
        <v>0</v>
      </c>
      <c r="E19" s="172">
        <v>10000</v>
      </c>
      <c r="F19" s="172">
        <v>10000</v>
      </c>
      <c r="G19" s="196">
        <v>10000</v>
      </c>
    </row>
    <row r="20" spans="1:7" ht="20.100000000000001" customHeight="1" thickBot="1" x14ac:dyDescent="0.3">
      <c r="A20" s="157"/>
      <c r="B20" s="158" t="s">
        <v>61</v>
      </c>
      <c r="C20" s="175">
        <f>SUM(C17:C19)</f>
        <v>33000</v>
      </c>
      <c r="D20" s="175">
        <f>SUM(D17:D19)</f>
        <v>9933</v>
      </c>
      <c r="E20" s="175">
        <f>SUM(E17:E19)</f>
        <v>30000</v>
      </c>
      <c r="F20" s="175">
        <f>SUM(F17:F19)</f>
        <v>33000</v>
      </c>
      <c r="G20" s="197">
        <f>SUM(G17:G19)</f>
        <v>33000</v>
      </c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79" t="s">
        <v>158</v>
      </c>
      <c r="C23" s="180">
        <v>44864</v>
      </c>
      <c r="E23" s="179" t="s">
        <v>159</v>
      </c>
      <c r="F23" s="865" t="s">
        <v>517</v>
      </c>
      <c r="G23" s="159"/>
    </row>
    <row r="24" spans="1:7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443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410</v>
      </c>
      <c r="B3" s="136" t="s">
        <v>181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5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6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7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58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410</v>
      </c>
      <c r="B13" s="136" t="s">
        <v>181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10" ht="20.100000000000001" customHeight="1" x14ac:dyDescent="0.25">
      <c r="A17" s="153">
        <v>5139</v>
      </c>
      <c r="B17" s="165" t="s">
        <v>180</v>
      </c>
      <c r="C17" s="166">
        <v>10000</v>
      </c>
      <c r="D17" s="167">
        <v>0</v>
      </c>
      <c r="E17" s="166">
        <v>8000</v>
      </c>
      <c r="F17" s="166">
        <v>0</v>
      </c>
      <c r="G17" s="195">
        <v>0</v>
      </c>
    </row>
    <row r="18" spans="1:10" ht="20.100000000000001" customHeight="1" x14ac:dyDescent="0.25">
      <c r="A18" s="155">
        <v>5162</v>
      </c>
      <c r="B18" s="185" t="s">
        <v>182</v>
      </c>
      <c r="C18" s="186">
        <v>0</v>
      </c>
      <c r="D18" s="186">
        <v>1047</v>
      </c>
      <c r="E18" s="186">
        <v>1047</v>
      </c>
      <c r="F18" s="186">
        <v>49000</v>
      </c>
      <c r="G18" s="202">
        <v>49000</v>
      </c>
      <c r="H18" s="776" t="s">
        <v>478</v>
      </c>
      <c r="J18" s="134">
        <v>25000</v>
      </c>
    </row>
    <row r="19" spans="1:10" ht="20.100000000000001" customHeight="1" thickBot="1" x14ac:dyDescent="0.3">
      <c r="A19" s="170">
        <v>5171</v>
      </c>
      <c r="B19" s="205" t="s">
        <v>177</v>
      </c>
      <c r="C19" s="172">
        <v>90000</v>
      </c>
      <c r="D19" s="172">
        <v>0</v>
      </c>
      <c r="E19" s="172">
        <v>90000</v>
      </c>
      <c r="F19" s="172">
        <v>51000</v>
      </c>
      <c r="G19" s="196">
        <v>51000</v>
      </c>
    </row>
    <row r="20" spans="1:10" ht="20.100000000000001" customHeight="1" thickBot="1" x14ac:dyDescent="0.3">
      <c r="A20" s="157"/>
      <c r="B20" s="158" t="s">
        <v>61</v>
      </c>
      <c r="C20" s="175">
        <f>SUM(C17:C19)</f>
        <v>100000</v>
      </c>
      <c r="D20" s="175">
        <f>SUM(D17:D19)</f>
        <v>1047</v>
      </c>
      <c r="E20" s="175">
        <f>SUM(E17:E19)</f>
        <v>99047</v>
      </c>
      <c r="F20" s="175">
        <f>SUM(F17:F19)</f>
        <v>100000</v>
      </c>
      <c r="G20" s="197">
        <f>SUM(G17:G19)</f>
        <v>100000</v>
      </c>
    </row>
    <row r="21" spans="1:10" ht="15" x14ac:dyDescent="0.25">
      <c r="A21" s="159"/>
      <c r="B21" s="159"/>
      <c r="C21" s="178"/>
      <c r="D21" s="178"/>
      <c r="E21" s="178"/>
      <c r="F21" s="178"/>
      <c r="G21" s="159"/>
    </row>
    <row r="22" spans="1:10" ht="15" x14ac:dyDescent="0.25">
      <c r="A22" s="159"/>
      <c r="B22" s="159"/>
      <c r="C22" s="178"/>
      <c r="D22" s="178"/>
      <c r="E22" s="178"/>
      <c r="F22" s="178"/>
      <c r="G22" s="159"/>
    </row>
    <row r="23" spans="1:10" ht="15" x14ac:dyDescent="0.25">
      <c r="A23" s="159"/>
      <c r="B23" s="179" t="s">
        <v>158</v>
      </c>
      <c r="C23" s="180">
        <v>44864</v>
      </c>
      <c r="E23" s="179" t="s">
        <v>159</v>
      </c>
      <c r="F23" s="159" t="s">
        <v>160</v>
      </c>
      <c r="G23" s="159"/>
    </row>
    <row r="24" spans="1:10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444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409</v>
      </c>
      <c r="B3" s="136" t="s">
        <v>241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31" t="s">
        <v>150</v>
      </c>
      <c r="B5" s="1232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5">
        <v>2321</v>
      </c>
      <c r="B7" s="336" t="s">
        <v>242</v>
      </c>
      <c r="C7" s="663">
        <v>40000</v>
      </c>
      <c r="D7" s="663">
        <v>0</v>
      </c>
      <c r="E7" s="663">
        <v>35000</v>
      </c>
      <c r="F7" s="663">
        <v>30000</v>
      </c>
      <c r="G7" s="655">
        <v>30000</v>
      </c>
    </row>
    <row r="8" spans="1:7" ht="20.100000000000001" customHeight="1" x14ac:dyDescent="0.25">
      <c r="A8" s="337"/>
      <c r="B8" s="338"/>
      <c r="C8" s="346"/>
      <c r="D8" s="346"/>
      <c r="E8" s="346"/>
      <c r="F8" s="346"/>
      <c r="G8" s="656"/>
    </row>
    <row r="9" spans="1:7" ht="20.100000000000001" customHeight="1" thickBot="1" x14ac:dyDescent="0.3">
      <c r="A9" s="339"/>
      <c r="B9" s="340"/>
      <c r="C9" s="664"/>
      <c r="D9" s="664"/>
      <c r="E9" s="664"/>
      <c r="F9" s="664"/>
      <c r="G9" s="657"/>
    </row>
    <row r="10" spans="1:7" ht="20.100000000000001" customHeight="1" thickBot="1" x14ac:dyDescent="0.3">
      <c r="A10" s="341"/>
      <c r="B10" s="158" t="s">
        <v>61</v>
      </c>
      <c r="C10" s="665">
        <f>SUM(C7:C9)</f>
        <v>40000</v>
      </c>
      <c r="D10" s="665">
        <f>SUM(D7:D9)</f>
        <v>0</v>
      </c>
      <c r="E10" s="665">
        <f>SUM(E7:E9)</f>
        <v>35000</v>
      </c>
      <c r="F10" s="665">
        <f>SUM(F7:F9)</f>
        <v>30000</v>
      </c>
      <c r="G10" s="666">
        <f>SUM(G7:G9)</f>
        <v>30000</v>
      </c>
    </row>
    <row r="11" spans="1:7" ht="15" x14ac:dyDescent="0.25">
      <c r="A11" s="342"/>
      <c r="B11" s="342"/>
      <c r="C11" s="343"/>
      <c r="D11" s="343"/>
      <c r="E11" s="343"/>
      <c r="F11" s="343"/>
      <c r="G11" s="343"/>
    </row>
    <row r="12" spans="1:7" ht="15.75" thickBot="1" x14ac:dyDescent="0.3">
      <c r="A12" s="342"/>
      <c r="B12" s="342"/>
      <c r="C12" s="342"/>
      <c r="D12" s="342"/>
      <c r="E12" s="342"/>
      <c r="F12" s="342"/>
    </row>
    <row r="13" spans="1:7" ht="15.75" x14ac:dyDescent="0.25">
      <c r="A13" s="135" t="s">
        <v>409</v>
      </c>
      <c r="B13" s="136" t="s">
        <v>241</v>
      </c>
      <c r="C13" s="161"/>
      <c r="D13" s="330"/>
      <c r="E13" s="330"/>
      <c r="F13" s="330"/>
      <c r="G13" s="139"/>
    </row>
    <row r="14" spans="1:7" ht="15.75" x14ac:dyDescent="0.25">
      <c r="A14" s="140"/>
      <c r="B14" s="162" t="s">
        <v>155</v>
      </c>
      <c r="C14" s="331"/>
      <c r="D14" s="332"/>
      <c r="E14" s="144" t="s">
        <v>149</v>
      </c>
      <c r="F14" s="332"/>
      <c r="G14" s="145"/>
    </row>
    <row r="15" spans="1:7" ht="15" x14ac:dyDescent="0.25">
      <c r="A15" s="1231" t="s">
        <v>150</v>
      </c>
      <c r="B15" s="1233" t="s">
        <v>151</v>
      </c>
      <c r="C15" s="333" t="s">
        <v>152</v>
      </c>
      <c r="D15" s="333" t="s">
        <v>115</v>
      </c>
      <c r="E15" s="333" t="s">
        <v>153</v>
      </c>
      <c r="F15" s="333" t="s">
        <v>116</v>
      </c>
      <c r="G15" s="334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0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9" ht="20.100000000000001" customHeight="1" x14ac:dyDescent="0.25">
      <c r="A17" s="337">
        <v>5139</v>
      </c>
      <c r="B17" s="344" t="s">
        <v>180</v>
      </c>
      <c r="C17" s="345">
        <v>50000</v>
      </c>
      <c r="D17" s="346">
        <v>33859</v>
      </c>
      <c r="E17" s="345">
        <v>50000</v>
      </c>
      <c r="F17" s="345">
        <v>50000</v>
      </c>
      <c r="G17" s="169">
        <v>50000</v>
      </c>
    </row>
    <row r="18" spans="1:9" ht="20.100000000000001" customHeight="1" x14ac:dyDescent="0.25">
      <c r="A18" s="339">
        <v>5169</v>
      </c>
      <c r="B18" s="347" t="s">
        <v>176</v>
      </c>
      <c r="C18" s="348">
        <v>400000</v>
      </c>
      <c r="D18" s="348">
        <v>176969</v>
      </c>
      <c r="E18" s="348">
        <v>400000</v>
      </c>
      <c r="F18" s="348">
        <v>400000</v>
      </c>
      <c r="G18" s="187">
        <v>400000</v>
      </c>
      <c r="I18" s="349"/>
    </row>
    <row r="19" spans="1:9" ht="20.100000000000001" customHeight="1" thickBot="1" x14ac:dyDescent="0.3">
      <c r="A19" s="350">
        <v>5194</v>
      </c>
      <c r="B19" s="351" t="s">
        <v>227</v>
      </c>
      <c r="C19" s="352">
        <v>50000</v>
      </c>
      <c r="D19" s="352">
        <v>49223</v>
      </c>
      <c r="E19" s="352">
        <v>50000</v>
      </c>
      <c r="F19" s="352">
        <v>50000</v>
      </c>
      <c r="G19" s="174">
        <v>50000</v>
      </c>
      <c r="I19" s="349"/>
    </row>
    <row r="20" spans="1:9" ht="20.100000000000001" customHeight="1" thickBot="1" x14ac:dyDescent="0.3">
      <c r="A20" s="341"/>
      <c r="B20" s="158" t="s">
        <v>61</v>
      </c>
      <c r="C20" s="175">
        <f>SUM(C17:C19)</f>
        <v>500000</v>
      </c>
      <c r="D20" s="175">
        <f>SUM(D17:D19)</f>
        <v>260051</v>
      </c>
      <c r="E20" s="175">
        <f>SUM(E17:E19)</f>
        <v>500000</v>
      </c>
      <c r="F20" s="175">
        <f>SUM(F17:F19)</f>
        <v>500000</v>
      </c>
      <c r="G20" s="353">
        <f>SUM(G17:G19)</f>
        <v>500000</v>
      </c>
    </row>
    <row r="21" spans="1:9" ht="15" x14ac:dyDescent="0.25">
      <c r="A21" s="342"/>
      <c r="B21" s="342"/>
      <c r="C21" s="354"/>
      <c r="D21" s="354"/>
      <c r="E21" s="354"/>
      <c r="F21" s="354"/>
      <c r="G21" s="342"/>
    </row>
    <row r="22" spans="1:9" ht="15" x14ac:dyDescent="0.25">
      <c r="A22" s="342"/>
      <c r="B22" s="342"/>
      <c r="C22" s="354"/>
      <c r="D22" s="354"/>
      <c r="E22" s="354"/>
      <c r="F22" s="354"/>
      <c r="G22" s="342"/>
    </row>
    <row r="23" spans="1:9" ht="15" x14ac:dyDescent="0.25">
      <c r="A23" s="342"/>
      <c r="B23" s="355" t="s">
        <v>158</v>
      </c>
      <c r="C23" s="711">
        <v>44864</v>
      </c>
      <c r="E23" s="355" t="s">
        <v>159</v>
      </c>
      <c r="F23" s="865" t="s">
        <v>518</v>
      </c>
      <c r="G23" s="342"/>
    </row>
    <row r="24" spans="1:9" ht="15" x14ac:dyDescent="0.25">
      <c r="A24" s="342"/>
      <c r="B24" s="342"/>
      <c r="C24" s="342"/>
      <c r="D24" s="342"/>
      <c r="E24" s="342"/>
      <c r="F24" s="342"/>
      <c r="G24" s="342"/>
    </row>
    <row r="25" spans="1:9" ht="15" x14ac:dyDescent="0.25">
      <c r="B25" s="192" t="s">
        <v>17</v>
      </c>
      <c r="C25" s="193">
        <v>100000</v>
      </c>
      <c r="D25" s="193" t="s">
        <v>53</v>
      </c>
      <c r="E25" s="193" t="s">
        <v>53</v>
      </c>
      <c r="F25" s="710" t="s">
        <v>53</v>
      </c>
    </row>
    <row r="26" spans="1:9" ht="15" x14ac:dyDescent="0.25">
      <c r="B26" s="192" t="s">
        <v>243</v>
      </c>
      <c r="C26" s="193">
        <v>300000</v>
      </c>
      <c r="D26" s="193" t="s">
        <v>53</v>
      </c>
      <c r="E26" s="193" t="s">
        <v>53</v>
      </c>
      <c r="F26" s="710" t="s">
        <v>53</v>
      </c>
      <c r="H26" s="342"/>
    </row>
    <row r="27" spans="1:9" ht="15" x14ac:dyDescent="0.25">
      <c r="B27" s="192" t="s">
        <v>244</v>
      </c>
      <c r="C27" s="193">
        <v>100000</v>
      </c>
      <c r="D27" s="192" t="s">
        <v>53</v>
      </c>
      <c r="E27" s="194" t="s">
        <v>53</v>
      </c>
      <c r="F27" s="710" t="s">
        <v>53</v>
      </c>
      <c r="H27" s="34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7" customWidth="1"/>
    <col min="2" max="2" width="5" style="677" customWidth="1"/>
    <col min="3" max="3" width="33.85546875" style="677" customWidth="1"/>
    <col min="4" max="8" width="8.28515625" style="677" customWidth="1"/>
    <col min="9" max="16384" width="9.140625" style="677"/>
  </cols>
  <sheetData>
    <row r="1" spans="1:11" x14ac:dyDescent="0.25">
      <c r="A1" s="685"/>
      <c r="B1" s="685"/>
      <c r="C1" s="688" t="s">
        <v>270</v>
      </c>
      <c r="D1" s="685"/>
      <c r="E1" s="687" t="s">
        <v>271</v>
      </c>
      <c r="F1" s="686">
        <v>2023</v>
      </c>
      <c r="G1" s="685"/>
      <c r="H1" s="215" t="s">
        <v>272</v>
      </c>
    </row>
    <row r="2" spans="1:11" s="679" customFormat="1" ht="11.45" customHeight="1" x14ac:dyDescent="0.2">
      <c r="A2" s="217"/>
      <c r="B2" s="1234" t="s">
        <v>361</v>
      </c>
      <c r="C2" s="1234"/>
      <c r="D2" s="1234"/>
      <c r="E2" s="1234"/>
      <c r="F2" s="1234"/>
      <c r="G2" s="1234"/>
      <c r="H2" s="218"/>
      <c r="I2" s="219"/>
      <c r="J2" s="678"/>
      <c r="K2" s="678"/>
    </row>
    <row r="3" spans="1:11" s="679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678"/>
      <c r="K3" s="678"/>
    </row>
    <row r="4" spans="1:11" s="679" customFormat="1" ht="11.45" customHeight="1" x14ac:dyDescent="0.2">
      <c r="A4" s="1217"/>
      <c r="B4" s="1219" t="s">
        <v>276</v>
      </c>
      <c r="C4" s="1221" t="s">
        <v>277</v>
      </c>
      <c r="D4" s="1224" t="s">
        <v>278</v>
      </c>
      <c r="E4" s="1226" t="s">
        <v>279</v>
      </c>
      <c r="F4" s="1219" t="s">
        <v>280</v>
      </c>
      <c r="G4" s="1219"/>
      <c r="H4" s="1223"/>
      <c r="I4" s="219"/>
      <c r="J4" s="678"/>
      <c r="K4" s="678"/>
    </row>
    <row r="5" spans="1:11" s="679" customFormat="1" ht="11.45" customHeight="1" thickBot="1" x14ac:dyDescent="0.25">
      <c r="A5" s="1218"/>
      <c r="B5" s="1220"/>
      <c r="C5" s="1222"/>
      <c r="D5" s="1225"/>
      <c r="E5" s="1227"/>
      <c r="F5" s="722" t="s">
        <v>281</v>
      </c>
      <c r="G5" s="722" t="s">
        <v>282</v>
      </c>
      <c r="H5" s="223" t="s">
        <v>283</v>
      </c>
      <c r="I5" s="219"/>
      <c r="J5" s="678"/>
      <c r="K5" s="678"/>
    </row>
    <row r="6" spans="1:11" s="679" customFormat="1" ht="11.45" customHeight="1" thickBot="1" x14ac:dyDescent="0.25">
      <c r="A6" s="1228" t="s">
        <v>284</v>
      </c>
      <c r="B6" s="1229"/>
      <c r="C6" s="1230"/>
      <c r="D6" s="224">
        <f>D7+D22+D44+D58+D61+D70+D78+D81</f>
        <v>1382000</v>
      </c>
      <c r="E6" s="225">
        <f>E7+E22+E44+E58+E61+E70+E78+E81</f>
        <v>892000</v>
      </c>
      <c r="F6" s="226">
        <f>F7+F17+F22+F44+F58+F61+F70+F78+F81</f>
        <v>157000</v>
      </c>
      <c r="G6" s="226">
        <f>G7+G17+G22+G44+G58+G61+G70+G78+G81</f>
        <v>333000</v>
      </c>
      <c r="H6" s="227">
        <f>H7+H17+H22+H44+H58+H61+H70+H78+H81</f>
        <v>0</v>
      </c>
      <c r="I6" s="219"/>
      <c r="J6" s="678"/>
      <c r="K6" s="678"/>
    </row>
    <row r="7" spans="1:11" s="679" customFormat="1" ht="11.45" customHeight="1" thickBot="1" x14ac:dyDescent="0.25">
      <c r="A7" s="228">
        <v>50</v>
      </c>
      <c r="B7" s="1206" t="s">
        <v>285</v>
      </c>
      <c r="C7" s="1207"/>
      <c r="D7" s="229">
        <f>SUM(E7:H7)</f>
        <v>321000</v>
      </c>
      <c r="E7" s="230">
        <f>SUM(E8+E17)</f>
        <v>281000</v>
      </c>
      <c r="F7" s="231">
        <f>SUM(F8+F17)</f>
        <v>19000</v>
      </c>
      <c r="G7" s="231">
        <f>SUM(G8+G17)</f>
        <v>21000</v>
      </c>
      <c r="H7" s="232">
        <f>SUM(H8+H17)</f>
        <v>0</v>
      </c>
      <c r="I7" s="219"/>
      <c r="J7" s="678"/>
      <c r="K7" s="678"/>
    </row>
    <row r="8" spans="1:11" s="679" customFormat="1" ht="11.45" customHeight="1" thickBot="1" x14ac:dyDescent="0.25">
      <c r="A8" s="233">
        <v>501</v>
      </c>
      <c r="B8" s="1204" t="s">
        <v>286</v>
      </c>
      <c r="C8" s="1205"/>
      <c r="D8" s="234">
        <f>SUM(E8:H8)</f>
        <v>218000</v>
      </c>
      <c r="E8" s="235">
        <f>SUM(E9:E16)</f>
        <v>178000</v>
      </c>
      <c r="F8" s="236">
        <f>SUM(F9:F16)</f>
        <v>19000</v>
      </c>
      <c r="G8" s="236">
        <f>SUM(G9:G16)</f>
        <v>21000</v>
      </c>
      <c r="H8" s="237">
        <f>SUM(H9:H16)</f>
        <v>0</v>
      </c>
      <c r="I8" s="219"/>
      <c r="J8" s="678"/>
      <c r="K8" s="678"/>
    </row>
    <row r="9" spans="1:11" s="679" customFormat="1" ht="11.45" customHeight="1" x14ac:dyDescent="0.2">
      <c r="A9" s="238">
        <v>501</v>
      </c>
      <c r="B9" s="239">
        <v>310</v>
      </c>
      <c r="C9" s="240" t="s">
        <v>287</v>
      </c>
      <c r="D9" s="241">
        <f>SUM(E9:H9)</f>
        <v>145000</v>
      </c>
      <c r="E9" s="829">
        <v>126000</v>
      </c>
      <c r="F9" s="830">
        <v>9000</v>
      </c>
      <c r="G9" s="830">
        <v>10000</v>
      </c>
      <c r="H9" s="831"/>
      <c r="I9" s="219"/>
      <c r="J9" s="678"/>
      <c r="K9" s="678"/>
    </row>
    <row r="10" spans="1:11" s="679" customFormat="1" ht="11.45" customHeight="1" x14ac:dyDescent="0.2">
      <c r="A10" s="245">
        <v>501</v>
      </c>
      <c r="B10" s="246">
        <v>320</v>
      </c>
      <c r="C10" s="247" t="s">
        <v>288</v>
      </c>
      <c r="D10" s="248">
        <f t="shared" ref="D10:D85" si="0">SUM(E10:H10)</f>
        <v>35000</v>
      </c>
      <c r="E10" s="832">
        <v>20000</v>
      </c>
      <c r="F10" s="833">
        <v>10000</v>
      </c>
      <c r="G10" s="833">
        <v>5000</v>
      </c>
      <c r="H10" s="834"/>
      <c r="I10" s="219"/>
      <c r="J10" s="678"/>
      <c r="K10" s="678"/>
    </row>
    <row r="11" spans="1:11" s="679" customFormat="1" ht="11.45" customHeight="1" x14ac:dyDescent="0.2">
      <c r="A11" s="245">
        <v>501</v>
      </c>
      <c r="B11" s="246">
        <v>330</v>
      </c>
      <c r="C11" s="247" t="s">
        <v>289</v>
      </c>
      <c r="D11" s="248">
        <f t="shared" si="0"/>
        <v>5000</v>
      </c>
      <c r="E11" s="832">
        <v>5000</v>
      </c>
      <c r="F11" s="833"/>
      <c r="G11" s="833"/>
      <c r="H11" s="834"/>
      <c r="I11" s="219"/>
      <c r="J11" s="678"/>
      <c r="K11" s="678"/>
    </row>
    <row r="12" spans="1:11" s="679" customFormat="1" ht="11.45" customHeight="1" x14ac:dyDescent="0.2">
      <c r="A12" s="245">
        <v>501</v>
      </c>
      <c r="B12" s="246">
        <v>340</v>
      </c>
      <c r="C12" s="247" t="s">
        <v>290</v>
      </c>
      <c r="D12" s="248">
        <f t="shared" si="0"/>
        <v>2000</v>
      </c>
      <c r="E12" s="832">
        <v>2000</v>
      </c>
      <c r="F12" s="833"/>
      <c r="G12" s="833"/>
      <c r="H12" s="834"/>
      <c r="I12" s="219"/>
      <c r="J12" s="678"/>
      <c r="K12" s="678"/>
    </row>
    <row r="13" spans="1:11" s="679" customFormat="1" ht="11.45" customHeight="1" x14ac:dyDescent="0.2">
      <c r="A13" s="245">
        <v>501</v>
      </c>
      <c r="B13" s="246">
        <v>360</v>
      </c>
      <c r="C13" s="247" t="s">
        <v>291</v>
      </c>
      <c r="D13" s="248">
        <f t="shared" si="0"/>
        <v>21000</v>
      </c>
      <c r="E13" s="832">
        <v>15000</v>
      </c>
      <c r="F13" s="833"/>
      <c r="G13" s="833">
        <v>6000</v>
      </c>
      <c r="H13" s="834"/>
      <c r="I13" s="219"/>
      <c r="J13" s="678"/>
      <c r="K13" s="678"/>
    </row>
    <row r="14" spans="1:11" s="679" customFormat="1" ht="11.45" customHeight="1" x14ac:dyDescent="0.2">
      <c r="A14" s="245">
        <v>501</v>
      </c>
      <c r="B14" s="246">
        <v>370</v>
      </c>
      <c r="C14" s="247" t="s">
        <v>292</v>
      </c>
      <c r="D14" s="248">
        <f t="shared" si="0"/>
        <v>0</v>
      </c>
      <c r="E14" s="832">
        <v>0</v>
      </c>
      <c r="F14" s="833"/>
      <c r="G14" s="833"/>
      <c r="H14" s="834"/>
      <c r="I14" s="219"/>
      <c r="J14" s="678"/>
      <c r="K14" s="678"/>
    </row>
    <row r="15" spans="1:11" s="679" customFormat="1" ht="11.45" customHeight="1" x14ac:dyDescent="0.2">
      <c r="A15" s="245">
        <v>501</v>
      </c>
      <c r="B15" s="246">
        <v>380</v>
      </c>
      <c r="C15" s="247" t="s">
        <v>293</v>
      </c>
      <c r="D15" s="248">
        <f t="shared" si="0"/>
        <v>10000</v>
      </c>
      <c r="E15" s="832">
        <v>10000</v>
      </c>
      <c r="F15" s="833"/>
      <c r="G15" s="833"/>
      <c r="H15" s="834"/>
      <c r="I15" s="219"/>
      <c r="J15" s="678"/>
      <c r="K15" s="678"/>
    </row>
    <row r="16" spans="1:11" s="679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f t="shared" si="0"/>
        <v>0</v>
      </c>
      <c r="E16" s="835">
        <v>0</v>
      </c>
      <c r="F16" s="836"/>
      <c r="G16" s="836"/>
      <c r="H16" s="837"/>
      <c r="I16" s="219"/>
      <c r="J16" s="678"/>
      <c r="K16" s="678"/>
    </row>
    <row r="17" spans="1:11" s="679" customFormat="1" ht="11.45" customHeight="1" thickBot="1" x14ac:dyDescent="0.25">
      <c r="A17" s="233">
        <v>502</v>
      </c>
      <c r="B17" s="1204" t="s">
        <v>295</v>
      </c>
      <c r="C17" s="1205"/>
      <c r="D17" s="234">
        <f t="shared" si="0"/>
        <v>103000</v>
      </c>
      <c r="E17" s="259">
        <f>SUM(E18:E21)</f>
        <v>103000</v>
      </c>
      <c r="F17" s="260">
        <f>SUM(F18:F21)</f>
        <v>0</v>
      </c>
      <c r="G17" s="260">
        <f>SUM(G18:G21)</f>
        <v>0</v>
      </c>
      <c r="H17" s="261">
        <f>SUM(H18:H21)</f>
        <v>0</v>
      </c>
      <c r="I17" s="219"/>
      <c r="J17" s="678"/>
      <c r="K17" s="678"/>
    </row>
    <row r="18" spans="1:11" s="679" customFormat="1" ht="11.45" customHeight="1" x14ac:dyDescent="0.2">
      <c r="A18" s="238">
        <v>502</v>
      </c>
      <c r="B18" s="239">
        <v>310</v>
      </c>
      <c r="C18" s="240" t="s">
        <v>296</v>
      </c>
      <c r="D18" s="241">
        <f t="shared" si="0"/>
        <v>34000</v>
      </c>
      <c r="E18" s="829">
        <v>34000</v>
      </c>
      <c r="F18" s="830"/>
      <c r="G18" s="830"/>
      <c r="H18" s="831"/>
      <c r="I18" s="219"/>
      <c r="J18" s="678"/>
      <c r="K18" s="678"/>
    </row>
    <row r="19" spans="1:11" s="679" customFormat="1" ht="11.45" customHeight="1" x14ac:dyDescent="0.2">
      <c r="A19" s="245">
        <v>502</v>
      </c>
      <c r="B19" s="246">
        <v>320</v>
      </c>
      <c r="C19" s="247" t="s">
        <v>297</v>
      </c>
      <c r="D19" s="248">
        <f t="shared" si="0"/>
        <v>0</v>
      </c>
      <c r="E19" s="832">
        <v>0</v>
      </c>
      <c r="F19" s="833"/>
      <c r="G19" s="833"/>
      <c r="H19" s="834"/>
      <c r="I19" s="219"/>
      <c r="J19" s="678"/>
      <c r="K19" s="678"/>
    </row>
    <row r="20" spans="1:11" s="679" customFormat="1" ht="11.45" customHeight="1" x14ac:dyDescent="0.2">
      <c r="A20" s="245">
        <v>502</v>
      </c>
      <c r="B20" s="246">
        <v>330</v>
      </c>
      <c r="C20" s="247" t="s">
        <v>298</v>
      </c>
      <c r="D20" s="248">
        <f t="shared" si="0"/>
        <v>62000</v>
      </c>
      <c r="E20" s="832">
        <v>62000</v>
      </c>
      <c r="F20" s="833"/>
      <c r="G20" s="833"/>
      <c r="H20" s="834"/>
      <c r="I20" s="219"/>
      <c r="J20" s="678"/>
      <c r="K20" s="678"/>
    </row>
    <row r="21" spans="1:11" s="679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f t="shared" si="0"/>
        <v>7000</v>
      </c>
      <c r="E21" s="832">
        <v>7000</v>
      </c>
      <c r="F21" s="833"/>
      <c r="G21" s="833"/>
      <c r="H21" s="834"/>
      <c r="I21" s="219"/>
      <c r="J21" s="678"/>
      <c r="K21" s="678"/>
    </row>
    <row r="22" spans="1:11" s="679" customFormat="1" ht="11.45" customHeight="1" thickBot="1" x14ac:dyDescent="0.25">
      <c r="A22" s="262">
        <v>51</v>
      </c>
      <c r="B22" s="1208" t="s">
        <v>300</v>
      </c>
      <c r="C22" s="1209"/>
      <c r="D22" s="263">
        <f t="shared" si="0"/>
        <v>529000</v>
      </c>
      <c r="E22" s="264">
        <f>SUM(E23+E26+E28+E30)</f>
        <v>425000</v>
      </c>
      <c r="F22" s="264">
        <f>SUM(F23+F26+F28+F30)</f>
        <v>44000</v>
      </c>
      <c r="G22" s="264">
        <f>SUM(G23+G26+G28+G30)</f>
        <v>60000</v>
      </c>
      <c r="H22" s="264">
        <f>SUM(H23+H26+H28+H30)</f>
        <v>0</v>
      </c>
      <c r="I22" s="219"/>
      <c r="J22" s="678"/>
      <c r="K22" s="678"/>
    </row>
    <row r="23" spans="1:11" s="679" customFormat="1" ht="11.45" customHeight="1" thickBot="1" x14ac:dyDescent="0.25">
      <c r="A23" s="265">
        <v>511</v>
      </c>
      <c r="B23" s="1200" t="s">
        <v>301</v>
      </c>
      <c r="C23" s="1201"/>
      <c r="D23" s="266">
        <f t="shared" ref="D23" si="1">SUM(E23:H23)</f>
        <v>38000</v>
      </c>
      <c r="E23" s="267">
        <f>SUM(E24:E25)</f>
        <v>28000</v>
      </c>
      <c r="F23" s="267">
        <f>SUM(F24:F25)</f>
        <v>0</v>
      </c>
      <c r="G23" s="267">
        <f>SUM(G24:G25)</f>
        <v>10000</v>
      </c>
      <c r="H23" s="267">
        <f>SUM(H24:H25)</f>
        <v>0</v>
      </c>
      <c r="I23" s="219"/>
      <c r="J23" s="678"/>
      <c r="K23" s="678"/>
    </row>
    <row r="24" spans="1:11" s="679" customFormat="1" ht="11.45" customHeight="1" x14ac:dyDescent="0.2">
      <c r="A24" s="268">
        <v>511</v>
      </c>
      <c r="B24" s="269">
        <v>300</v>
      </c>
      <c r="C24" s="270" t="s">
        <v>302</v>
      </c>
      <c r="D24" s="271">
        <f t="shared" si="0"/>
        <v>30000</v>
      </c>
      <c r="E24" s="832">
        <v>20000</v>
      </c>
      <c r="F24" s="833"/>
      <c r="G24" s="833">
        <v>10000</v>
      </c>
      <c r="H24" s="834"/>
      <c r="I24" s="219"/>
      <c r="J24" s="678"/>
      <c r="K24" s="678"/>
    </row>
    <row r="25" spans="1:11" s="679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f t="shared" si="0"/>
        <v>8000</v>
      </c>
      <c r="E25" s="832">
        <v>8000</v>
      </c>
      <c r="F25" s="833"/>
      <c r="G25" s="833"/>
      <c r="H25" s="834"/>
      <c r="I25" s="219"/>
      <c r="J25" s="678"/>
      <c r="K25" s="678"/>
    </row>
    <row r="26" spans="1:11" s="679" customFormat="1" ht="11.45" customHeight="1" thickBot="1" x14ac:dyDescent="0.25">
      <c r="A26" s="265">
        <v>512</v>
      </c>
      <c r="B26" s="1200" t="s">
        <v>304</v>
      </c>
      <c r="C26" s="1201"/>
      <c r="D26" s="266">
        <f t="shared" si="0"/>
        <v>6000</v>
      </c>
      <c r="E26" s="267">
        <f>SUM(E27:E27)</f>
        <v>6000</v>
      </c>
      <c r="F26" s="267">
        <f>SUM(F27:F27)</f>
        <v>0</v>
      </c>
      <c r="G26" s="267">
        <f>SUM(G27:G27)</f>
        <v>0</v>
      </c>
      <c r="H26" s="267">
        <f>SUM(H27:H27)</f>
        <v>0</v>
      </c>
      <c r="I26" s="219"/>
      <c r="J26" s="678"/>
      <c r="K26" s="678"/>
    </row>
    <row r="27" spans="1:11" s="679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f t="shared" si="0"/>
        <v>6000</v>
      </c>
      <c r="E27" s="832">
        <v>6000</v>
      </c>
      <c r="F27" s="833"/>
      <c r="G27" s="833"/>
      <c r="H27" s="834"/>
      <c r="I27" s="219"/>
      <c r="J27" s="678"/>
      <c r="K27" s="678"/>
    </row>
    <row r="28" spans="1:11" s="679" customFormat="1" ht="11.45" customHeight="1" thickBot="1" x14ac:dyDescent="0.25">
      <c r="A28" s="265">
        <v>513</v>
      </c>
      <c r="B28" s="1200" t="s">
        <v>306</v>
      </c>
      <c r="C28" s="1201"/>
      <c r="D28" s="266">
        <f t="shared" si="0"/>
        <v>9000</v>
      </c>
      <c r="E28" s="267">
        <f>SUM(E29:E29)</f>
        <v>8000</v>
      </c>
      <c r="F28" s="267">
        <f>SUM(F29:F29)</f>
        <v>0</v>
      </c>
      <c r="G28" s="267">
        <f>SUM(G29:G29)</f>
        <v>1000</v>
      </c>
      <c r="H28" s="267">
        <f>SUM(H29:H29)</f>
        <v>0</v>
      </c>
      <c r="I28" s="219"/>
      <c r="J28" s="678"/>
      <c r="K28" s="678"/>
    </row>
    <row r="29" spans="1:11" s="679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f t="shared" si="0"/>
        <v>9000</v>
      </c>
      <c r="E29" s="832">
        <v>8000</v>
      </c>
      <c r="F29" s="833"/>
      <c r="G29" s="833">
        <v>1000</v>
      </c>
      <c r="H29" s="834"/>
      <c r="I29" s="219"/>
      <c r="J29" s="678"/>
      <c r="K29" s="678"/>
    </row>
    <row r="30" spans="1:11" s="679" customFormat="1" ht="11.45" customHeight="1" thickBot="1" x14ac:dyDescent="0.25">
      <c r="A30" s="265">
        <v>518</v>
      </c>
      <c r="B30" s="1200" t="s">
        <v>308</v>
      </c>
      <c r="C30" s="1201"/>
      <c r="D30" s="266">
        <f t="shared" si="0"/>
        <v>476000</v>
      </c>
      <c r="E30" s="267">
        <f>SUM(E31:E43)</f>
        <v>383000</v>
      </c>
      <c r="F30" s="267">
        <f>SUM(F31:F43)</f>
        <v>44000</v>
      </c>
      <c r="G30" s="267">
        <f>SUM(G31:G43)</f>
        <v>49000</v>
      </c>
      <c r="H30" s="267">
        <f>SUM(H31:H43)</f>
        <v>0</v>
      </c>
      <c r="I30" s="219"/>
      <c r="J30" s="678"/>
      <c r="K30" s="678"/>
    </row>
    <row r="31" spans="1:11" s="679" customFormat="1" ht="11.45" customHeight="1" x14ac:dyDescent="0.2">
      <c r="A31" s="272">
        <v>518</v>
      </c>
      <c r="B31" s="273">
        <v>310</v>
      </c>
      <c r="C31" s="274" t="s">
        <v>309</v>
      </c>
      <c r="D31" s="275">
        <f t="shared" si="0"/>
        <v>2000</v>
      </c>
      <c r="E31" s="832">
        <v>2000</v>
      </c>
      <c r="F31" s="833"/>
      <c r="G31" s="833"/>
      <c r="H31" s="834"/>
      <c r="I31" s="219"/>
      <c r="J31" s="678"/>
      <c r="K31" s="678"/>
    </row>
    <row r="32" spans="1:11" s="679" customFormat="1" ht="11.45" customHeight="1" x14ac:dyDescent="0.2">
      <c r="A32" s="272">
        <v>518</v>
      </c>
      <c r="B32" s="273">
        <v>320</v>
      </c>
      <c r="C32" s="274" t="s">
        <v>310</v>
      </c>
      <c r="D32" s="275">
        <f t="shared" si="0"/>
        <v>14000</v>
      </c>
      <c r="E32" s="832">
        <v>14000</v>
      </c>
      <c r="F32" s="833"/>
      <c r="G32" s="833"/>
      <c r="H32" s="834"/>
      <c r="I32" s="219"/>
      <c r="J32" s="678"/>
      <c r="K32" s="678"/>
    </row>
    <row r="33" spans="1:11" s="679" customFormat="1" ht="11.45" customHeight="1" x14ac:dyDescent="0.2">
      <c r="A33" s="272">
        <v>518</v>
      </c>
      <c r="B33" s="273">
        <v>330</v>
      </c>
      <c r="C33" s="274" t="s">
        <v>311</v>
      </c>
      <c r="D33" s="275">
        <f t="shared" si="0"/>
        <v>2000</v>
      </c>
      <c r="E33" s="832">
        <v>2000</v>
      </c>
      <c r="F33" s="833"/>
      <c r="G33" s="833"/>
      <c r="H33" s="834"/>
      <c r="I33" s="219"/>
      <c r="J33" s="684"/>
      <c r="K33" s="678"/>
    </row>
    <row r="34" spans="1:11" s="679" customFormat="1" ht="11.45" customHeight="1" x14ac:dyDescent="0.2">
      <c r="A34" s="272">
        <v>518</v>
      </c>
      <c r="B34" s="273">
        <v>340</v>
      </c>
      <c r="C34" s="274" t="s">
        <v>312</v>
      </c>
      <c r="D34" s="275">
        <f t="shared" si="0"/>
        <v>44000</v>
      </c>
      <c r="E34" s="832">
        <v>40000</v>
      </c>
      <c r="F34" s="833"/>
      <c r="G34" s="833">
        <v>4000</v>
      </c>
      <c r="H34" s="834"/>
      <c r="I34" s="219"/>
      <c r="J34" s="678"/>
      <c r="K34" s="678"/>
    </row>
    <row r="35" spans="1:11" s="679" customFormat="1" ht="11.45" customHeight="1" x14ac:dyDescent="0.2">
      <c r="A35" s="272">
        <v>518</v>
      </c>
      <c r="B35" s="273">
        <v>350</v>
      </c>
      <c r="C35" s="274" t="s">
        <v>313</v>
      </c>
      <c r="D35" s="275">
        <f t="shared" si="0"/>
        <v>240000</v>
      </c>
      <c r="E35" s="832">
        <v>200000</v>
      </c>
      <c r="F35" s="833"/>
      <c r="G35" s="833">
        <v>40000</v>
      </c>
      <c r="H35" s="834"/>
      <c r="I35" s="219"/>
      <c r="J35" s="678"/>
      <c r="K35" s="678"/>
    </row>
    <row r="36" spans="1:11" s="679" customFormat="1" ht="11.45" customHeight="1" x14ac:dyDescent="0.2">
      <c r="A36" s="272">
        <v>518</v>
      </c>
      <c r="B36" s="273">
        <v>370</v>
      </c>
      <c r="C36" s="274" t="s">
        <v>314</v>
      </c>
      <c r="D36" s="275">
        <f t="shared" si="0"/>
        <v>16000</v>
      </c>
      <c r="E36" s="832">
        <v>12000</v>
      </c>
      <c r="F36" s="833">
        <v>4000</v>
      </c>
      <c r="G36" s="833"/>
      <c r="H36" s="834"/>
      <c r="I36" s="219"/>
      <c r="J36" s="678"/>
      <c r="K36" s="678"/>
    </row>
    <row r="37" spans="1:11" s="679" customFormat="1" ht="11.45" customHeight="1" x14ac:dyDescent="0.2">
      <c r="A37" s="272">
        <v>518</v>
      </c>
      <c r="B37" s="273">
        <v>400</v>
      </c>
      <c r="C37" s="274" t="s">
        <v>315</v>
      </c>
      <c r="D37" s="275">
        <f t="shared" si="0"/>
        <v>6000</v>
      </c>
      <c r="E37" s="832">
        <v>6000</v>
      </c>
      <c r="F37" s="833"/>
      <c r="G37" s="833"/>
      <c r="H37" s="834"/>
      <c r="I37" s="219"/>
      <c r="J37" s="678"/>
      <c r="K37" s="678"/>
    </row>
    <row r="38" spans="1:11" s="679" customFormat="1" ht="11.45" customHeight="1" x14ac:dyDescent="0.2">
      <c r="A38" s="272">
        <v>518</v>
      </c>
      <c r="B38" s="273">
        <v>440</v>
      </c>
      <c r="C38" s="274" t="s">
        <v>316</v>
      </c>
      <c r="D38" s="275">
        <f t="shared" si="0"/>
        <v>121000</v>
      </c>
      <c r="E38" s="832">
        <v>76000</v>
      </c>
      <c r="F38" s="833">
        <v>40000</v>
      </c>
      <c r="G38" s="833">
        <v>5000</v>
      </c>
      <c r="H38" s="834"/>
      <c r="I38" s="219"/>
      <c r="J38" s="678"/>
      <c r="K38" s="678"/>
    </row>
    <row r="39" spans="1:11" s="679" customFormat="1" ht="11.45" customHeight="1" x14ac:dyDescent="0.2">
      <c r="A39" s="272">
        <v>518</v>
      </c>
      <c r="B39" s="273">
        <v>450</v>
      </c>
      <c r="C39" s="274" t="s">
        <v>317</v>
      </c>
      <c r="D39" s="275">
        <f t="shared" si="0"/>
        <v>0</v>
      </c>
      <c r="E39" s="832">
        <v>0</v>
      </c>
      <c r="F39" s="833"/>
      <c r="G39" s="833"/>
      <c r="H39" s="834"/>
      <c r="I39" s="219"/>
      <c r="J39" s="678"/>
      <c r="K39" s="678"/>
    </row>
    <row r="40" spans="1:11" s="679" customFormat="1" ht="11.45" customHeight="1" x14ac:dyDescent="0.2">
      <c r="A40" s="272">
        <v>518</v>
      </c>
      <c r="B40" s="273">
        <v>460</v>
      </c>
      <c r="C40" s="274" t="s">
        <v>318</v>
      </c>
      <c r="D40" s="275">
        <f t="shared" si="0"/>
        <v>0</v>
      </c>
      <c r="E40" s="832">
        <v>0</v>
      </c>
      <c r="F40" s="833"/>
      <c r="G40" s="833"/>
      <c r="H40" s="834"/>
      <c r="I40" s="219"/>
      <c r="J40" s="678"/>
      <c r="K40" s="678"/>
    </row>
    <row r="41" spans="1:11" s="679" customFormat="1" ht="11.45" customHeight="1" x14ac:dyDescent="0.2">
      <c r="A41" s="272">
        <v>518</v>
      </c>
      <c r="B41" s="273">
        <v>470</v>
      </c>
      <c r="C41" s="274" t="s">
        <v>319</v>
      </c>
      <c r="D41" s="275">
        <f t="shared" si="0"/>
        <v>0</v>
      </c>
      <c r="E41" s="832">
        <v>0</v>
      </c>
      <c r="F41" s="833"/>
      <c r="G41" s="833"/>
      <c r="H41" s="834"/>
      <c r="I41" s="219"/>
      <c r="J41" s="678"/>
      <c r="K41" s="678"/>
    </row>
    <row r="42" spans="1:11" s="679" customFormat="1" ht="11.45" customHeight="1" x14ac:dyDescent="0.2">
      <c r="A42" s="272">
        <v>518</v>
      </c>
      <c r="B42" s="273">
        <v>480</v>
      </c>
      <c r="C42" s="274" t="s">
        <v>320</v>
      </c>
      <c r="D42" s="275">
        <f t="shared" si="0"/>
        <v>3000</v>
      </c>
      <c r="E42" s="832">
        <v>3000</v>
      </c>
      <c r="F42" s="833"/>
      <c r="G42" s="833"/>
      <c r="H42" s="834"/>
      <c r="I42" s="219"/>
      <c r="J42" s="678"/>
      <c r="K42" s="678"/>
    </row>
    <row r="43" spans="1:11" s="679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f t="shared" si="0"/>
        <v>28000</v>
      </c>
      <c r="E43" s="832">
        <v>28000</v>
      </c>
      <c r="F43" s="833"/>
      <c r="G43" s="833"/>
      <c r="H43" s="834"/>
      <c r="I43" s="219"/>
      <c r="J43" s="678"/>
      <c r="K43" s="678"/>
    </row>
    <row r="44" spans="1:11" s="679" customFormat="1" ht="11.45" customHeight="1" thickBot="1" x14ac:dyDescent="0.25">
      <c r="A44" s="281">
        <v>52</v>
      </c>
      <c r="B44" s="1210" t="s">
        <v>322</v>
      </c>
      <c r="C44" s="1211"/>
      <c r="D44" s="282">
        <f t="shared" si="0"/>
        <v>382000</v>
      </c>
      <c r="E44" s="283">
        <f>SUM(E45+E47+E49+E51+E56)</f>
        <v>119000</v>
      </c>
      <c r="F44" s="283">
        <f>SUM(F45+F47+F49+F51+F56)</f>
        <v>44000</v>
      </c>
      <c r="G44" s="283">
        <f>SUM(G45+G47+G49+G51+G56)</f>
        <v>219000</v>
      </c>
      <c r="H44" s="283">
        <f>SUM(H45+H47+H49+H51+H56)</f>
        <v>0</v>
      </c>
      <c r="I44" s="219"/>
      <c r="J44" s="678"/>
      <c r="K44" s="678"/>
    </row>
    <row r="45" spans="1:11" s="679" customFormat="1" ht="11.45" customHeight="1" thickBot="1" x14ac:dyDescent="0.25">
      <c r="A45" s="284">
        <v>521</v>
      </c>
      <c r="B45" s="1202" t="s">
        <v>323</v>
      </c>
      <c r="C45" s="1203"/>
      <c r="D45" s="285">
        <f t="shared" si="0"/>
        <v>189000</v>
      </c>
      <c r="E45" s="286">
        <f>SUM(E46:E46)</f>
        <v>39000</v>
      </c>
      <c r="F45" s="286">
        <f>SUM(F46:F46)</f>
        <v>0</v>
      </c>
      <c r="G45" s="286">
        <f>SUM(G46:G46)</f>
        <v>150000</v>
      </c>
      <c r="H45" s="286">
        <f>SUM(H46:H46)</f>
        <v>0</v>
      </c>
      <c r="I45" s="219"/>
      <c r="J45" s="678"/>
      <c r="K45" s="678"/>
    </row>
    <row r="46" spans="1:11" s="679" customFormat="1" ht="11.45" customHeight="1" thickBot="1" x14ac:dyDescent="0.25">
      <c r="A46" s="287">
        <v>521</v>
      </c>
      <c r="B46" s="288"/>
      <c r="C46" s="289" t="s">
        <v>323</v>
      </c>
      <c r="D46" s="290">
        <f t="shared" si="0"/>
        <v>189000</v>
      </c>
      <c r="E46" s="832">
        <v>39000</v>
      </c>
      <c r="F46" s="833"/>
      <c r="G46" s="833">
        <v>150000</v>
      </c>
      <c r="H46" s="834"/>
      <c r="I46" s="219"/>
      <c r="J46" s="678"/>
      <c r="K46" s="678"/>
    </row>
    <row r="47" spans="1:11" s="679" customFormat="1" ht="11.45" customHeight="1" thickBot="1" x14ac:dyDescent="0.25">
      <c r="A47" s="284">
        <v>524</v>
      </c>
      <c r="B47" s="1202" t="s">
        <v>324</v>
      </c>
      <c r="C47" s="1203"/>
      <c r="D47" s="285">
        <f t="shared" si="0"/>
        <v>64000</v>
      </c>
      <c r="E47" s="286">
        <f>SUM(E48:E48)</f>
        <v>13000</v>
      </c>
      <c r="F47" s="286">
        <f>SUM(F48:F48)</f>
        <v>0</v>
      </c>
      <c r="G47" s="286">
        <f>SUM(G48:G48)</f>
        <v>51000</v>
      </c>
      <c r="H47" s="286">
        <f>SUM(H48:H48)</f>
        <v>0</v>
      </c>
      <c r="I47" s="219"/>
      <c r="J47" s="678"/>
      <c r="K47" s="678"/>
    </row>
    <row r="48" spans="1:11" s="679" customFormat="1" ht="11.45" customHeight="1" thickBot="1" x14ac:dyDescent="0.25">
      <c r="A48" s="287">
        <v>524</v>
      </c>
      <c r="B48" s="288"/>
      <c r="C48" s="289" t="s">
        <v>324</v>
      </c>
      <c r="D48" s="290">
        <f t="shared" si="0"/>
        <v>64000</v>
      </c>
      <c r="E48" s="832">
        <v>13000</v>
      </c>
      <c r="F48" s="833"/>
      <c r="G48" s="833">
        <v>51000</v>
      </c>
      <c r="H48" s="834"/>
      <c r="I48" s="219"/>
      <c r="J48" s="678"/>
      <c r="K48" s="678"/>
    </row>
    <row r="49" spans="1:11" s="679" customFormat="1" ht="11.45" customHeight="1" thickBot="1" x14ac:dyDescent="0.25">
      <c r="A49" s="284">
        <v>525</v>
      </c>
      <c r="B49" s="1202" t="s">
        <v>325</v>
      </c>
      <c r="C49" s="1203"/>
      <c r="D49" s="285">
        <f t="shared" si="0"/>
        <v>9000</v>
      </c>
      <c r="E49" s="286">
        <f>SUM(E50:E50)</f>
        <v>9000</v>
      </c>
      <c r="F49" s="286">
        <f>SUM(F50:F50)</f>
        <v>0</v>
      </c>
      <c r="G49" s="286">
        <f>SUM(G50:G50)</f>
        <v>0</v>
      </c>
      <c r="H49" s="286">
        <f>SUM(H50:H50)</f>
        <v>0</v>
      </c>
      <c r="I49" s="219"/>
      <c r="J49" s="678"/>
      <c r="K49" s="678"/>
    </row>
    <row r="50" spans="1:11" s="679" customFormat="1" ht="11.45" customHeight="1" x14ac:dyDescent="0.2">
      <c r="A50" s="287">
        <v>525</v>
      </c>
      <c r="B50" s="288"/>
      <c r="C50" s="289" t="s">
        <v>325</v>
      </c>
      <c r="D50" s="290">
        <f t="shared" si="0"/>
        <v>9000</v>
      </c>
      <c r="E50" s="832">
        <v>9000</v>
      </c>
      <c r="F50" s="833"/>
      <c r="G50" s="833"/>
      <c r="H50" s="834"/>
      <c r="I50" s="219"/>
      <c r="J50" s="678"/>
      <c r="K50" s="678"/>
    </row>
    <row r="51" spans="1:11" s="679" customFormat="1" ht="11.45" customHeight="1" x14ac:dyDescent="0.2">
      <c r="A51" s="291">
        <v>527</v>
      </c>
      <c r="B51" s="1212" t="s">
        <v>326</v>
      </c>
      <c r="C51" s="1213"/>
      <c r="D51" s="292">
        <f t="shared" si="0"/>
        <v>56000</v>
      </c>
      <c r="E51" s="293">
        <f>SUM(E52:E55)</f>
        <v>26000</v>
      </c>
      <c r="F51" s="293">
        <f>SUM(F52:F55)</f>
        <v>12000</v>
      </c>
      <c r="G51" s="293">
        <f>SUM(G52:G55)</f>
        <v>18000</v>
      </c>
      <c r="H51" s="293">
        <f>SUM(H52:H55)</f>
        <v>0</v>
      </c>
      <c r="I51" s="219"/>
      <c r="J51" s="678"/>
      <c r="K51" s="678"/>
    </row>
    <row r="52" spans="1:11" s="679" customFormat="1" ht="11.45" customHeight="1" x14ac:dyDescent="0.2">
      <c r="A52" s="287">
        <v>527</v>
      </c>
      <c r="B52" s="288"/>
      <c r="C52" s="289" t="s">
        <v>327</v>
      </c>
      <c r="D52" s="290">
        <f t="shared" si="0"/>
        <v>23000</v>
      </c>
      <c r="E52" s="832">
        <v>5000</v>
      </c>
      <c r="F52" s="833"/>
      <c r="G52" s="833">
        <v>18000</v>
      </c>
      <c r="H52" s="834"/>
      <c r="I52" s="219"/>
      <c r="J52" s="678"/>
      <c r="K52" s="678"/>
    </row>
    <row r="53" spans="1:11" s="679" customFormat="1" ht="11.45" customHeight="1" x14ac:dyDescent="0.2">
      <c r="A53" s="287">
        <v>527</v>
      </c>
      <c r="B53" s="288">
        <v>400</v>
      </c>
      <c r="C53" s="289" t="s">
        <v>328</v>
      </c>
      <c r="D53" s="290">
        <f t="shared" si="0"/>
        <v>3000</v>
      </c>
      <c r="E53" s="832">
        <v>3000</v>
      </c>
      <c r="F53" s="833"/>
      <c r="G53" s="833"/>
      <c r="H53" s="834"/>
      <c r="I53" s="219"/>
      <c r="J53" s="678"/>
      <c r="K53" s="678"/>
    </row>
    <row r="54" spans="1:11" s="679" customFormat="1" ht="11.45" customHeight="1" x14ac:dyDescent="0.2">
      <c r="A54" s="287">
        <v>527</v>
      </c>
      <c r="B54" s="288">
        <v>500</v>
      </c>
      <c r="C54" s="289" t="s">
        <v>329</v>
      </c>
      <c r="D54" s="290">
        <f t="shared" si="0"/>
        <v>3000</v>
      </c>
      <c r="E54" s="832">
        <v>3000</v>
      </c>
      <c r="F54" s="833"/>
      <c r="G54" s="833"/>
      <c r="H54" s="834"/>
      <c r="I54" s="219"/>
      <c r="J54" s="678"/>
      <c r="K54" s="678"/>
    </row>
    <row r="55" spans="1:11" s="679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f t="shared" si="0"/>
        <v>27000</v>
      </c>
      <c r="E55" s="832">
        <v>15000</v>
      </c>
      <c r="F55" s="833">
        <v>12000</v>
      </c>
      <c r="G55" s="833"/>
      <c r="H55" s="834"/>
      <c r="I55" s="219"/>
      <c r="J55" s="678"/>
      <c r="K55" s="678"/>
    </row>
    <row r="56" spans="1:11" s="679" customFormat="1" ht="11.45" customHeight="1" thickBot="1" x14ac:dyDescent="0.25">
      <c r="A56" s="284">
        <v>528</v>
      </c>
      <c r="B56" s="1202" t="s">
        <v>331</v>
      </c>
      <c r="C56" s="1203"/>
      <c r="D56" s="285">
        <f t="shared" si="0"/>
        <v>64000</v>
      </c>
      <c r="E56" s="286">
        <f>SUM(E57:E57)</f>
        <v>32000</v>
      </c>
      <c r="F56" s="286">
        <f>SUM(F57:F57)</f>
        <v>32000</v>
      </c>
      <c r="G56" s="286">
        <f>SUM(G57:G57)</f>
        <v>0</v>
      </c>
      <c r="H56" s="286">
        <f>SUM(H57:H57)</f>
        <v>0</v>
      </c>
      <c r="I56" s="219"/>
      <c r="J56" s="678"/>
      <c r="K56" s="678"/>
    </row>
    <row r="57" spans="1:11" s="679" customFormat="1" ht="11.45" customHeight="1" thickBot="1" x14ac:dyDescent="0.25">
      <c r="A57" s="287">
        <v>528</v>
      </c>
      <c r="B57" s="288"/>
      <c r="C57" s="289" t="s">
        <v>331</v>
      </c>
      <c r="D57" s="290">
        <f t="shared" si="0"/>
        <v>64000</v>
      </c>
      <c r="E57" s="832">
        <v>32000</v>
      </c>
      <c r="F57" s="833">
        <v>32000</v>
      </c>
      <c r="G57" s="833"/>
      <c r="H57" s="834"/>
      <c r="I57" s="219"/>
      <c r="J57" s="678"/>
      <c r="K57" s="678"/>
    </row>
    <row r="58" spans="1:11" s="679" customFormat="1" ht="11.45" customHeight="1" thickBot="1" x14ac:dyDescent="0.25">
      <c r="A58" s="228">
        <v>53</v>
      </c>
      <c r="B58" s="1206" t="s">
        <v>332</v>
      </c>
      <c r="C58" s="1207"/>
      <c r="D58" s="229">
        <f t="shared" si="0"/>
        <v>2000</v>
      </c>
      <c r="E58" s="230">
        <f t="shared" ref="E58:H59" si="2">SUM(E59:E59)</f>
        <v>2000</v>
      </c>
      <c r="F58" s="230">
        <f t="shared" si="2"/>
        <v>0</v>
      </c>
      <c r="G58" s="230">
        <f t="shared" si="2"/>
        <v>0</v>
      </c>
      <c r="H58" s="230">
        <f t="shared" si="2"/>
        <v>0</v>
      </c>
      <c r="I58" s="219"/>
      <c r="J58" s="678"/>
      <c r="K58" s="678"/>
    </row>
    <row r="59" spans="1:11" s="679" customFormat="1" ht="11.45" customHeight="1" thickBot="1" x14ac:dyDescent="0.25">
      <c r="A59" s="233">
        <v>538</v>
      </c>
      <c r="B59" s="1204" t="s">
        <v>333</v>
      </c>
      <c r="C59" s="1205"/>
      <c r="D59" s="234">
        <f t="shared" si="0"/>
        <v>2000</v>
      </c>
      <c r="E59" s="259">
        <f t="shared" si="2"/>
        <v>2000</v>
      </c>
      <c r="F59" s="259">
        <f t="shared" si="2"/>
        <v>0</v>
      </c>
      <c r="G59" s="259">
        <f t="shared" si="2"/>
        <v>0</v>
      </c>
      <c r="H59" s="259">
        <f t="shared" si="2"/>
        <v>0</v>
      </c>
      <c r="I59" s="219"/>
      <c r="J59" s="678"/>
      <c r="K59" s="678"/>
    </row>
    <row r="60" spans="1:11" s="679" customFormat="1" ht="11.45" customHeight="1" thickBot="1" x14ac:dyDescent="0.25">
      <c r="A60" s="294">
        <v>538</v>
      </c>
      <c r="B60" s="295"/>
      <c r="C60" s="296" t="s">
        <v>333</v>
      </c>
      <c r="D60" s="297">
        <f t="shared" si="0"/>
        <v>2000</v>
      </c>
      <c r="E60" s="832">
        <v>2000</v>
      </c>
      <c r="F60" s="833"/>
      <c r="G60" s="833"/>
      <c r="H60" s="834"/>
      <c r="I60" s="219"/>
      <c r="J60" s="678"/>
      <c r="K60" s="678"/>
    </row>
    <row r="61" spans="1:11" s="679" customFormat="1" ht="11.45" customHeight="1" thickBot="1" x14ac:dyDescent="0.25">
      <c r="A61" s="262">
        <v>54</v>
      </c>
      <c r="B61" s="1208" t="s">
        <v>334</v>
      </c>
      <c r="C61" s="1209"/>
      <c r="D61" s="263">
        <f t="shared" si="0"/>
        <v>25000</v>
      </c>
      <c r="E61" s="264">
        <f>SUM(E62+E64+E66+E68)</f>
        <v>25000</v>
      </c>
      <c r="F61" s="264">
        <f>SUM(F62+F64+F66+F68)</f>
        <v>0</v>
      </c>
      <c r="G61" s="264">
        <f>SUM(G62+G64+G66+G68)</f>
        <v>0</v>
      </c>
      <c r="H61" s="264">
        <f>SUM(H62+H64+H66+H68)</f>
        <v>0</v>
      </c>
      <c r="I61" s="219"/>
      <c r="J61" s="678"/>
      <c r="K61" s="678"/>
    </row>
    <row r="62" spans="1:11" s="679" customFormat="1" ht="11.45" customHeight="1" thickBot="1" x14ac:dyDescent="0.25">
      <c r="A62" s="265">
        <v>541</v>
      </c>
      <c r="B62" s="1200" t="s">
        <v>335</v>
      </c>
      <c r="C62" s="1201"/>
      <c r="D62" s="266">
        <f t="shared" si="0"/>
        <v>0</v>
      </c>
      <c r="E62" s="267">
        <f>SUM(E63:E63)</f>
        <v>0</v>
      </c>
      <c r="F62" s="267">
        <f>SUM(F63:F63)</f>
        <v>0</v>
      </c>
      <c r="G62" s="267">
        <f>SUM(G63:G63)</f>
        <v>0</v>
      </c>
      <c r="H62" s="267">
        <f>SUM(H63:H63)</f>
        <v>0</v>
      </c>
      <c r="I62" s="219"/>
      <c r="J62" s="678"/>
      <c r="K62" s="678"/>
    </row>
    <row r="63" spans="1:11" s="679" customFormat="1" ht="11.45" customHeight="1" thickBot="1" x14ac:dyDescent="0.25">
      <c r="A63" s="272">
        <v>541</v>
      </c>
      <c r="B63" s="273"/>
      <c r="C63" s="274" t="s">
        <v>335</v>
      </c>
      <c r="D63" s="275">
        <f t="shared" si="0"/>
        <v>0</v>
      </c>
      <c r="E63" s="838"/>
      <c r="F63" s="839"/>
      <c r="G63" s="839"/>
      <c r="H63" s="840"/>
      <c r="I63" s="219"/>
      <c r="J63" s="678"/>
      <c r="K63" s="678"/>
    </row>
    <row r="64" spans="1:11" s="679" customFormat="1" ht="11.45" customHeight="1" thickBot="1" x14ac:dyDescent="0.25">
      <c r="A64" s="265">
        <v>542</v>
      </c>
      <c r="B64" s="1200" t="s">
        <v>336</v>
      </c>
      <c r="C64" s="1201"/>
      <c r="D64" s="266">
        <f t="shared" si="0"/>
        <v>0</v>
      </c>
      <c r="E64" s="267">
        <f>SUM(E65:E65)</f>
        <v>0</v>
      </c>
      <c r="F64" s="267">
        <f>SUM(F65:F65)</f>
        <v>0</v>
      </c>
      <c r="G64" s="267">
        <f>SUM(G65:G65)</f>
        <v>0</v>
      </c>
      <c r="H64" s="267">
        <f>SUM(H65:H65)</f>
        <v>0</v>
      </c>
      <c r="I64" s="219"/>
      <c r="J64" s="678"/>
      <c r="K64" s="678"/>
    </row>
    <row r="65" spans="1:11" s="679" customFormat="1" ht="11.45" customHeight="1" thickBot="1" x14ac:dyDescent="0.25">
      <c r="A65" s="272">
        <v>542</v>
      </c>
      <c r="B65" s="273"/>
      <c r="C65" s="274" t="s">
        <v>336</v>
      </c>
      <c r="D65" s="275">
        <f t="shared" si="0"/>
        <v>0</v>
      </c>
      <c r="E65" s="832"/>
      <c r="F65" s="833"/>
      <c r="G65" s="833"/>
      <c r="H65" s="834"/>
      <c r="I65" s="219"/>
      <c r="J65" s="678"/>
      <c r="K65" s="678"/>
    </row>
    <row r="66" spans="1:11" s="679" customFormat="1" ht="11.45" customHeight="1" thickBot="1" x14ac:dyDescent="0.25">
      <c r="A66" s="265">
        <v>547</v>
      </c>
      <c r="B66" s="1200" t="s">
        <v>337</v>
      </c>
      <c r="C66" s="1201"/>
      <c r="D66" s="266">
        <f t="shared" si="0"/>
        <v>0</v>
      </c>
      <c r="E66" s="267">
        <f>SUM(E67:E67)</f>
        <v>0</v>
      </c>
      <c r="F66" s="267">
        <f>SUM(F67:F67)</f>
        <v>0</v>
      </c>
      <c r="G66" s="267">
        <f>SUM(G67:G67)</f>
        <v>0</v>
      </c>
      <c r="H66" s="267">
        <f>SUM(H67:H67)</f>
        <v>0</v>
      </c>
      <c r="I66" s="219"/>
      <c r="J66" s="678"/>
      <c r="K66" s="678"/>
    </row>
    <row r="67" spans="1:11" s="679" customFormat="1" ht="11.45" customHeight="1" x14ac:dyDescent="0.2">
      <c r="A67" s="272">
        <v>547</v>
      </c>
      <c r="B67" s="273"/>
      <c r="C67" s="274" t="s">
        <v>337</v>
      </c>
      <c r="D67" s="275">
        <f t="shared" si="0"/>
        <v>0</v>
      </c>
      <c r="E67" s="832"/>
      <c r="F67" s="833"/>
      <c r="G67" s="833"/>
      <c r="H67" s="834"/>
      <c r="I67" s="219"/>
      <c r="J67" s="678"/>
      <c r="K67" s="678"/>
    </row>
    <row r="68" spans="1:11" s="679" customFormat="1" ht="11.45" customHeight="1" x14ac:dyDescent="0.2">
      <c r="A68" s="301">
        <v>549</v>
      </c>
      <c r="B68" s="1214" t="s">
        <v>338</v>
      </c>
      <c r="C68" s="1215"/>
      <c r="D68" s="302">
        <f t="shared" si="0"/>
        <v>25000</v>
      </c>
      <c r="E68" s="303">
        <f>SUM(E69:E69)</f>
        <v>25000</v>
      </c>
      <c r="F68" s="303">
        <f>SUM(F69:F69)</f>
        <v>0</v>
      </c>
      <c r="G68" s="303">
        <f>SUM(G69:G69)</f>
        <v>0</v>
      </c>
      <c r="H68" s="303">
        <f>SUM(H69:H69)</f>
        <v>0</v>
      </c>
      <c r="I68" s="219"/>
      <c r="J68" s="678"/>
      <c r="K68" s="678"/>
    </row>
    <row r="69" spans="1:11" s="679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f t="shared" si="0"/>
        <v>25000</v>
      </c>
      <c r="E69" s="832">
        <v>25000</v>
      </c>
      <c r="F69" s="833"/>
      <c r="G69" s="833"/>
      <c r="H69" s="834"/>
      <c r="I69" s="219"/>
      <c r="J69" s="678"/>
      <c r="K69" s="678"/>
    </row>
    <row r="70" spans="1:11" s="679" customFormat="1" ht="11.45" customHeight="1" thickBot="1" x14ac:dyDescent="0.25">
      <c r="A70" s="281">
        <v>55</v>
      </c>
      <c r="B70" s="1210" t="s">
        <v>340</v>
      </c>
      <c r="C70" s="1211"/>
      <c r="D70" s="282">
        <f t="shared" si="0"/>
        <v>123000</v>
      </c>
      <c r="E70" s="283">
        <f>SUM(E71+E73+E75)</f>
        <v>40000</v>
      </c>
      <c r="F70" s="283">
        <f>SUM(F71+F73+F75)</f>
        <v>50000</v>
      </c>
      <c r="G70" s="283">
        <f>SUM(G71+G73+G75)</f>
        <v>33000</v>
      </c>
      <c r="H70" s="283">
        <f>SUM(H71+H73+H75)</f>
        <v>0</v>
      </c>
      <c r="I70" s="219"/>
      <c r="J70" s="678"/>
      <c r="K70" s="678"/>
    </row>
    <row r="71" spans="1:11" s="679" customFormat="1" ht="11.45" customHeight="1" thickBot="1" x14ac:dyDescent="0.25">
      <c r="A71" s="284">
        <v>551</v>
      </c>
      <c r="B71" s="1202" t="s">
        <v>341</v>
      </c>
      <c r="C71" s="1203"/>
      <c r="D71" s="285">
        <f t="shared" ref="D71:D72" si="3">SUM(E71:H71)</f>
        <v>0</v>
      </c>
      <c r="E71" s="286">
        <f>SUM(E72:E72)</f>
        <v>0</v>
      </c>
      <c r="F71" s="286">
        <f>SUM(F72:F72)</f>
        <v>0</v>
      </c>
      <c r="G71" s="286">
        <f>SUM(G72:G72)</f>
        <v>0</v>
      </c>
      <c r="H71" s="286">
        <f>SUM(H72:H72)</f>
        <v>0</v>
      </c>
      <c r="I71" s="219"/>
      <c r="J71" s="678"/>
      <c r="K71" s="678"/>
    </row>
    <row r="72" spans="1:11" s="679" customFormat="1" ht="11.45" customHeight="1" thickBot="1" x14ac:dyDescent="0.25">
      <c r="A72" s="287">
        <v>551</v>
      </c>
      <c r="B72" s="288"/>
      <c r="C72" s="289" t="s">
        <v>341</v>
      </c>
      <c r="D72" s="290">
        <f t="shared" si="3"/>
        <v>0</v>
      </c>
      <c r="E72" s="838">
        <v>0</v>
      </c>
      <c r="F72" s="839"/>
      <c r="G72" s="839"/>
      <c r="H72" s="840"/>
      <c r="I72" s="219"/>
      <c r="J72" s="678"/>
      <c r="K72" s="678"/>
    </row>
    <row r="73" spans="1:11" s="679" customFormat="1" ht="11.45" customHeight="1" thickBot="1" x14ac:dyDescent="0.25">
      <c r="A73" s="284">
        <v>556</v>
      </c>
      <c r="B73" s="1202" t="s">
        <v>342</v>
      </c>
      <c r="C73" s="1203"/>
      <c r="D73" s="285">
        <f t="shared" ref="D73:D74" si="4">SUM(E73:H73)</f>
        <v>0</v>
      </c>
      <c r="E73" s="286">
        <f>SUM(E74:E74)</f>
        <v>0</v>
      </c>
      <c r="F73" s="286">
        <f>SUM(F74:F74)</f>
        <v>0</v>
      </c>
      <c r="G73" s="286">
        <f>SUM(G74:G74)</f>
        <v>0</v>
      </c>
      <c r="H73" s="286">
        <f>SUM(H74:H74)</f>
        <v>0</v>
      </c>
      <c r="I73" s="219"/>
      <c r="J73" s="678"/>
      <c r="K73" s="678"/>
    </row>
    <row r="74" spans="1:11" s="679" customFormat="1" ht="11.45" customHeight="1" x14ac:dyDescent="0.2">
      <c r="A74" s="287">
        <v>556</v>
      </c>
      <c r="B74" s="288"/>
      <c r="C74" s="289" t="s">
        <v>342</v>
      </c>
      <c r="D74" s="290">
        <f t="shared" si="4"/>
        <v>0</v>
      </c>
      <c r="E74" s="838">
        <v>0</v>
      </c>
      <c r="F74" s="839"/>
      <c r="G74" s="839"/>
      <c r="H74" s="840"/>
      <c r="I74" s="219"/>
      <c r="J74" s="678"/>
      <c r="K74" s="678"/>
    </row>
    <row r="75" spans="1:11" s="679" customFormat="1" ht="11.45" customHeight="1" x14ac:dyDescent="0.2">
      <c r="A75" s="291">
        <v>558</v>
      </c>
      <c r="B75" s="1212" t="s">
        <v>343</v>
      </c>
      <c r="C75" s="1213"/>
      <c r="D75" s="292">
        <f t="shared" si="0"/>
        <v>123000</v>
      </c>
      <c r="E75" s="293">
        <f>SUM(E76:E77)</f>
        <v>40000</v>
      </c>
      <c r="F75" s="293">
        <f>SUM(F76:F77)</f>
        <v>50000</v>
      </c>
      <c r="G75" s="293">
        <f>SUM(G76:G77)</f>
        <v>33000</v>
      </c>
      <c r="H75" s="293">
        <f>SUM(H76:H77)</f>
        <v>0</v>
      </c>
      <c r="I75" s="219"/>
      <c r="J75" s="678"/>
      <c r="K75" s="678"/>
    </row>
    <row r="76" spans="1:11" s="679" customFormat="1" ht="11.45" customHeight="1" x14ac:dyDescent="0.2">
      <c r="A76" s="304">
        <v>558</v>
      </c>
      <c r="B76" s="305">
        <v>300</v>
      </c>
      <c r="C76" s="306" t="s">
        <v>344</v>
      </c>
      <c r="D76" s="307">
        <f t="shared" si="0"/>
        <v>93000</v>
      </c>
      <c r="E76" s="832">
        <v>25000</v>
      </c>
      <c r="F76" s="833">
        <v>50000</v>
      </c>
      <c r="G76" s="833">
        <v>18000</v>
      </c>
      <c r="H76" s="834"/>
      <c r="I76" s="219"/>
      <c r="J76" s="678"/>
      <c r="K76" s="678"/>
    </row>
    <row r="77" spans="1:11" s="679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f t="shared" si="0"/>
        <v>30000</v>
      </c>
      <c r="E77" s="832">
        <v>15000</v>
      </c>
      <c r="F77" s="833"/>
      <c r="G77" s="833">
        <v>15000</v>
      </c>
      <c r="H77" s="834"/>
      <c r="I77" s="219"/>
      <c r="J77" s="678"/>
      <c r="K77" s="678"/>
    </row>
    <row r="78" spans="1:11" s="679" customFormat="1" ht="11.45" customHeight="1" thickBot="1" x14ac:dyDescent="0.25">
      <c r="A78" s="228">
        <v>56</v>
      </c>
      <c r="B78" s="1206" t="s">
        <v>346</v>
      </c>
      <c r="C78" s="1207"/>
      <c r="D78" s="229">
        <f t="shared" si="0"/>
        <v>0</v>
      </c>
      <c r="E78" s="230">
        <f t="shared" ref="E78:H79" si="5">SUM(E79:E79)</f>
        <v>0</v>
      </c>
      <c r="F78" s="230">
        <f t="shared" si="5"/>
        <v>0</v>
      </c>
      <c r="G78" s="230">
        <f t="shared" si="5"/>
        <v>0</v>
      </c>
      <c r="H78" s="230">
        <f t="shared" si="5"/>
        <v>0</v>
      </c>
      <c r="I78" s="219"/>
      <c r="J78" s="678"/>
      <c r="K78" s="678"/>
    </row>
    <row r="79" spans="1:11" s="679" customFormat="1" ht="11.45" customHeight="1" thickBot="1" x14ac:dyDescent="0.25">
      <c r="A79" s="233">
        <v>569</v>
      </c>
      <c r="B79" s="1204" t="s">
        <v>347</v>
      </c>
      <c r="C79" s="1205"/>
      <c r="D79" s="234">
        <f t="shared" si="0"/>
        <v>0</v>
      </c>
      <c r="E79" s="259">
        <f t="shared" si="5"/>
        <v>0</v>
      </c>
      <c r="F79" s="259">
        <f t="shared" si="5"/>
        <v>0</v>
      </c>
      <c r="G79" s="259">
        <f t="shared" si="5"/>
        <v>0</v>
      </c>
      <c r="H79" s="259">
        <f t="shared" si="5"/>
        <v>0</v>
      </c>
      <c r="I79" s="219"/>
      <c r="J79" s="678"/>
      <c r="K79" s="678"/>
    </row>
    <row r="80" spans="1:11" s="679" customFormat="1" ht="11.45" customHeight="1" thickBot="1" x14ac:dyDescent="0.25">
      <c r="A80" s="294">
        <v>569</v>
      </c>
      <c r="B80" s="295"/>
      <c r="C80" s="296" t="s">
        <v>347</v>
      </c>
      <c r="D80" s="297">
        <f t="shared" si="0"/>
        <v>0</v>
      </c>
      <c r="E80" s="832">
        <v>0</v>
      </c>
      <c r="F80" s="833"/>
      <c r="G80" s="833"/>
      <c r="H80" s="834"/>
      <c r="I80" s="219"/>
      <c r="J80" s="678"/>
      <c r="K80" s="678"/>
    </row>
    <row r="81" spans="1:11" s="679" customFormat="1" ht="11.45" customHeight="1" thickBot="1" x14ac:dyDescent="0.25">
      <c r="A81" s="262">
        <v>59</v>
      </c>
      <c r="B81" s="1208" t="s">
        <v>348</v>
      </c>
      <c r="C81" s="1209"/>
      <c r="D81" s="263">
        <f t="shared" si="0"/>
        <v>0</v>
      </c>
      <c r="E81" s="264">
        <f>SUM(E82:E84)</f>
        <v>0</v>
      </c>
      <c r="F81" s="264">
        <f>SUM(F82:F84)</f>
        <v>0</v>
      </c>
      <c r="G81" s="264">
        <f>SUM(G82:G84)</f>
        <v>0</v>
      </c>
      <c r="H81" s="264">
        <f>SUM(H82:H84)</f>
        <v>0</v>
      </c>
      <c r="I81" s="219"/>
      <c r="J81" s="678"/>
      <c r="K81" s="678"/>
    </row>
    <row r="82" spans="1:11" s="679" customFormat="1" ht="11.45" customHeight="1" thickBot="1" x14ac:dyDescent="0.25">
      <c r="A82" s="265">
        <v>591</v>
      </c>
      <c r="B82" s="1200" t="s">
        <v>349</v>
      </c>
      <c r="C82" s="1201"/>
      <c r="D82" s="266">
        <f t="shared" si="0"/>
        <v>0</v>
      </c>
      <c r="E82" s="267">
        <f>SUM(E83:E83)</f>
        <v>0</v>
      </c>
      <c r="F82" s="267">
        <f>SUM(F83:F83)</f>
        <v>0</v>
      </c>
      <c r="G82" s="267">
        <f>SUM(G83:G83)</f>
        <v>0</v>
      </c>
      <c r="H82" s="267">
        <f>SUM(H83:H83)</f>
        <v>0</v>
      </c>
      <c r="I82" s="219"/>
      <c r="J82" s="678"/>
      <c r="K82" s="678"/>
    </row>
    <row r="83" spans="1:11" s="679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f t="shared" si="0"/>
        <v>0</v>
      </c>
      <c r="E83" s="841">
        <v>0</v>
      </c>
      <c r="F83" s="842"/>
      <c r="G83" s="842"/>
      <c r="H83" s="843"/>
      <c r="I83" s="219"/>
      <c r="J83" s="678"/>
      <c r="K83" s="678"/>
    </row>
    <row r="84" spans="1:11" s="679" customFormat="1" ht="11.45" customHeight="1" thickBot="1" x14ac:dyDescent="0.25">
      <c r="A84" s="265">
        <v>595</v>
      </c>
      <c r="B84" s="1200" t="s">
        <v>350</v>
      </c>
      <c r="C84" s="1201"/>
      <c r="D84" s="266">
        <f t="shared" si="0"/>
        <v>0</v>
      </c>
      <c r="E84" s="267">
        <f>SUM(E85:E85)</f>
        <v>0</v>
      </c>
      <c r="F84" s="267">
        <f>SUM(F85:F85)</f>
        <v>0</v>
      </c>
      <c r="G84" s="267">
        <f>SUM(G85:G85)</f>
        <v>0</v>
      </c>
      <c r="H84" s="267">
        <f>SUM(H85:H85)</f>
        <v>0</v>
      </c>
      <c r="I84" s="219"/>
      <c r="J84" s="678"/>
      <c r="K84" s="678"/>
    </row>
    <row r="85" spans="1:11" s="679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f t="shared" si="0"/>
        <v>0</v>
      </c>
      <c r="E85" s="835">
        <v>0</v>
      </c>
      <c r="F85" s="836"/>
      <c r="G85" s="836"/>
      <c r="H85" s="837"/>
      <c r="I85" s="219"/>
      <c r="J85" s="678"/>
      <c r="K85" s="678"/>
    </row>
    <row r="86" spans="1:11" s="679" customFormat="1" ht="11.45" customHeight="1" x14ac:dyDescent="0.2">
      <c r="A86" s="319"/>
      <c r="B86" s="319"/>
      <c r="C86" s="219"/>
      <c r="D86" s="320"/>
      <c r="E86" s="683"/>
      <c r="F86" s="683"/>
      <c r="G86" s="683"/>
      <c r="H86" s="683"/>
      <c r="I86" s="219"/>
      <c r="J86" s="678"/>
      <c r="K86" s="678"/>
    </row>
    <row r="87" spans="1:11" s="679" customFormat="1" ht="11.45" customHeight="1" x14ac:dyDescent="0.2">
      <c r="A87" s="319"/>
      <c r="B87" s="319"/>
      <c r="C87" s="219"/>
      <c r="D87" s="320"/>
      <c r="E87" s="683"/>
      <c r="F87" s="683"/>
      <c r="G87" s="683"/>
      <c r="H87" s="683"/>
      <c r="I87" s="219"/>
      <c r="J87" s="678"/>
      <c r="K87" s="678"/>
    </row>
    <row r="88" spans="1:11" s="679" customFormat="1" ht="11.45" customHeight="1" x14ac:dyDescent="0.2">
      <c r="A88" s="319"/>
      <c r="B88" s="319"/>
      <c r="C88" s="219"/>
      <c r="D88" s="320"/>
      <c r="E88" s="683"/>
      <c r="F88" s="683"/>
      <c r="G88" s="683"/>
      <c r="H88" s="683"/>
      <c r="I88" s="219"/>
      <c r="J88" s="678"/>
      <c r="K88" s="678"/>
    </row>
    <row r="89" spans="1:11" s="679" customFormat="1" ht="11.45" customHeight="1" x14ac:dyDescent="0.2">
      <c r="A89" s="322" t="s">
        <v>351</v>
      </c>
      <c r="B89" s="323"/>
      <c r="C89" s="681" t="s">
        <v>362</v>
      </c>
      <c r="D89" s="323" t="s">
        <v>353</v>
      </c>
      <c r="E89" s="325"/>
      <c r="F89" s="326" t="s">
        <v>354</v>
      </c>
      <c r="G89" s="682" t="s">
        <v>363</v>
      </c>
      <c r="J89" s="678"/>
      <c r="K89" s="678"/>
    </row>
    <row r="90" spans="1:11" ht="7.5" customHeight="1" x14ac:dyDescent="0.25"/>
    <row r="91" spans="1:11" s="679" customFormat="1" ht="11.45" customHeight="1" x14ac:dyDescent="0.2">
      <c r="A91" s="322" t="s">
        <v>355</v>
      </c>
      <c r="B91" s="323"/>
      <c r="C91" s="681" t="s">
        <v>362</v>
      </c>
      <c r="D91" s="323" t="s">
        <v>353</v>
      </c>
      <c r="E91" s="219"/>
      <c r="F91" s="219"/>
      <c r="G91" s="219"/>
      <c r="H91" s="219"/>
      <c r="I91" s="678"/>
      <c r="J91" s="678"/>
      <c r="K91" s="678"/>
    </row>
    <row r="92" spans="1:11" s="679" customFormat="1" ht="7.5" customHeight="1" x14ac:dyDescent="0.2">
      <c r="B92" s="678"/>
      <c r="C92" s="678"/>
      <c r="D92" s="678"/>
      <c r="E92" s="678"/>
      <c r="F92" s="678"/>
      <c r="G92" s="678"/>
      <c r="H92" s="678"/>
      <c r="I92" s="678"/>
      <c r="J92" s="678"/>
      <c r="K92" s="678"/>
    </row>
    <row r="93" spans="1:11" s="679" customFormat="1" ht="11.25" x14ac:dyDescent="0.2">
      <c r="A93" s="328" t="s">
        <v>356</v>
      </c>
      <c r="B93" s="678"/>
      <c r="C93" s="680" t="s">
        <v>357</v>
      </c>
      <c r="D93" s="678"/>
      <c r="E93" s="678"/>
      <c r="F93" s="678"/>
      <c r="G93" s="678"/>
      <c r="H93" s="678"/>
      <c r="I93" s="678"/>
      <c r="J93" s="678"/>
      <c r="K93" s="678"/>
    </row>
    <row r="94" spans="1:11" x14ac:dyDescent="0.25">
      <c r="A94" s="678"/>
      <c r="B94" s="678"/>
      <c r="C94" s="678"/>
      <c r="D94" s="678"/>
      <c r="E94" s="678"/>
      <c r="F94" s="678"/>
      <c r="G94" s="678"/>
      <c r="H94" s="678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78:C78"/>
    <mergeCell ref="B81:C81"/>
    <mergeCell ref="B70:C70"/>
    <mergeCell ref="B75:C75"/>
    <mergeCell ref="B68:C68"/>
    <mergeCell ref="B71:C71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99" t="s">
        <v>364</v>
      </c>
      <c r="C2" s="1199"/>
      <c r="D2" s="1199"/>
      <c r="E2" s="1199"/>
      <c r="F2" s="1199"/>
      <c r="G2" s="1199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19"/>
      <c r="B4" s="721" t="s">
        <v>276</v>
      </c>
      <c r="C4" s="723" t="s">
        <v>277</v>
      </c>
      <c r="D4" s="725" t="s">
        <v>278</v>
      </c>
      <c r="E4" s="727" t="s">
        <v>279</v>
      </c>
      <c r="F4" s="721" t="s">
        <v>280</v>
      </c>
      <c r="G4" s="721"/>
      <c r="H4" s="729"/>
      <c r="I4" s="219"/>
      <c r="J4" s="220"/>
      <c r="K4" s="220"/>
    </row>
    <row r="5" spans="1:11" s="221" customFormat="1" ht="11.45" customHeight="1" thickBot="1" x14ac:dyDescent="0.25">
      <c r="A5" s="720"/>
      <c r="B5" s="722"/>
      <c r="C5" s="724"/>
      <c r="D5" s="726"/>
      <c r="E5" s="728"/>
      <c r="F5" s="722" t="s">
        <v>281</v>
      </c>
      <c r="G5" s="722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2" t="s">
        <v>284</v>
      </c>
      <c r="B6" s="733"/>
      <c r="C6" s="734"/>
      <c r="D6" s="224">
        <v>8579000</v>
      </c>
      <c r="E6" s="225">
        <v>5884000</v>
      </c>
      <c r="F6" s="226">
        <v>2695000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5" t="s">
        <v>461</v>
      </c>
      <c r="C7" s="736"/>
      <c r="D7" s="229">
        <v>3318000</v>
      </c>
      <c r="E7" s="230">
        <v>1880000</v>
      </c>
      <c r="F7" s="231">
        <v>1438000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7" t="s">
        <v>286</v>
      </c>
      <c r="C8" s="738"/>
      <c r="D8" s="234">
        <v>248000</v>
      </c>
      <c r="E8" s="235">
        <v>0</v>
      </c>
      <c r="F8" s="236">
        <v>248000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150000</v>
      </c>
      <c r="E9" s="242"/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5000</v>
      </c>
      <c r="E10" s="249"/>
      <c r="F10" s="250">
        <v>5000</v>
      </c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10000</v>
      </c>
      <c r="E11" s="249"/>
      <c r="F11" s="250">
        <v>10000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249"/>
      <c r="F12" s="250">
        <v>3000</v>
      </c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15000</v>
      </c>
      <c r="E13" s="249"/>
      <c r="F13" s="250">
        <v>15000</v>
      </c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40000</v>
      </c>
      <c r="E15" s="249"/>
      <c r="F15" s="250">
        <v>40000</v>
      </c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25000</v>
      </c>
      <c r="E16" s="256"/>
      <c r="F16" s="257">
        <v>25000</v>
      </c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7" t="s">
        <v>295</v>
      </c>
      <c r="C17" s="738"/>
      <c r="D17" s="234">
        <v>3070000</v>
      </c>
      <c r="E17" s="259">
        <v>1880000</v>
      </c>
      <c r="F17" s="260">
        <v>1190000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1350000</v>
      </c>
      <c r="E18" s="242">
        <v>800000</v>
      </c>
      <c r="F18" s="243">
        <v>550000</v>
      </c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1120000</v>
      </c>
      <c r="E19" s="249">
        <v>750000</v>
      </c>
      <c r="F19" s="250">
        <v>370000</v>
      </c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150000</v>
      </c>
      <c r="E20" s="249">
        <v>30000</v>
      </c>
      <c r="F20" s="250">
        <v>120000</v>
      </c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450000</v>
      </c>
      <c r="E21" s="249">
        <v>300000</v>
      </c>
      <c r="F21" s="250">
        <v>150000</v>
      </c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39" t="s">
        <v>462</v>
      </c>
      <c r="C22" s="740"/>
      <c r="D22" s="263">
        <v>686000</v>
      </c>
      <c r="E22" s="264">
        <v>100000</v>
      </c>
      <c r="F22" s="264">
        <v>586000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1" t="s">
        <v>301</v>
      </c>
      <c r="C23" s="742"/>
      <c r="D23" s="266">
        <v>110000</v>
      </c>
      <c r="E23" s="267">
        <v>0</v>
      </c>
      <c r="F23" s="267">
        <v>110000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/>
      <c r="F24" s="250">
        <v>100000</v>
      </c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10000</v>
      </c>
      <c r="E25" s="249"/>
      <c r="F25" s="250">
        <v>10000</v>
      </c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1" t="s">
        <v>304</v>
      </c>
      <c r="C26" s="742"/>
      <c r="D26" s="266">
        <v>5000</v>
      </c>
      <c r="E26" s="267">
        <v>0</v>
      </c>
      <c r="F26" s="267">
        <v>5000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5000</v>
      </c>
      <c r="E27" s="249"/>
      <c r="F27" s="250">
        <v>5000</v>
      </c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1" t="s">
        <v>306</v>
      </c>
      <c r="C28" s="742"/>
      <c r="D28" s="266">
        <v>3000</v>
      </c>
      <c r="E28" s="267">
        <v>0</v>
      </c>
      <c r="F28" s="267">
        <v>3000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249"/>
      <c r="F29" s="250">
        <v>3000</v>
      </c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1" t="s">
        <v>308</v>
      </c>
      <c r="C30" s="742"/>
      <c r="D30" s="266">
        <v>568000</v>
      </c>
      <c r="E30" s="267">
        <v>100000</v>
      </c>
      <c r="F30" s="267">
        <v>468000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45000</v>
      </c>
      <c r="E31" s="249"/>
      <c r="F31" s="250">
        <v>45000</v>
      </c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25000</v>
      </c>
      <c r="E32" s="249"/>
      <c r="F32" s="250">
        <v>25000</v>
      </c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/>
      <c r="F33" s="250">
        <v>1000</v>
      </c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36000</v>
      </c>
      <c r="E34" s="249"/>
      <c r="F34" s="250">
        <v>36000</v>
      </c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30000</v>
      </c>
      <c r="E35" s="249"/>
      <c r="F35" s="250">
        <v>30000</v>
      </c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15000</v>
      </c>
      <c r="E37" s="249"/>
      <c r="F37" s="250">
        <v>15000</v>
      </c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16000</v>
      </c>
      <c r="E39" s="249"/>
      <c r="F39" s="250">
        <v>16000</v>
      </c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100000</v>
      </c>
      <c r="E41" s="249"/>
      <c r="F41" s="250">
        <v>100000</v>
      </c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300000</v>
      </c>
      <c r="E42" s="249">
        <v>100000</v>
      </c>
      <c r="F42" s="250">
        <v>200000</v>
      </c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3" t="s">
        <v>463</v>
      </c>
      <c r="C44" s="744"/>
      <c r="D44" s="282">
        <v>4513000</v>
      </c>
      <c r="E44" s="283">
        <v>3904000</v>
      </c>
      <c r="F44" s="283">
        <v>609000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0" t="s">
        <v>323</v>
      </c>
      <c r="C45" s="731"/>
      <c r="D45" s="285">
        <v>3250000</v>
      </c>
      <c r="E45" s="286">
        <v>2950000</v>
      </c>
      <c r="F45" s="286">
        <v>300000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3250000</v>
      </c>
      <c r="E46" s="249">
        <v>2950000</v>
      </c>
      <c r="F46" s="250">
        <v>300000</v>
      </c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0" t="s">
        <v>324</v>
      </c>
      <c r="C47" s="731"/>
      <c r="D47" s="285">
        <v>990000</v>
      </c>
      <c r="E47" s="286">
        <v>820000</v>
      </c>
      <c r="F47" s="286">
        <v>170000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990000</v>
      </c>
      <c r="E48" s="249">
        <v>820000</v>
      </c>
      <c r="F48" s="250">
        <v>170000</v>
      </c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0" t="s">
        <v>325</v>
      </c>
      <c r="C49" s="731"/>
      <c r="D49" s="285">
        <v>27000</v>
      </c>
      <c r="E49" s="286">
        <v>12000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27000</v>
      </c>
      <c r="E50" s="249">
        <v>12000</v>
      </c>
      <c r="F50" s="250">
        <v>15000</v>
      </c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5" t="s">
        <v>326</v>
      </c>
      <c r="C51" s="746"/>
      <c r="D51" s="292">
        <v>147000</v>
      </c>
      <c r="E51" s="293">
        <v>122000</v>
      </c>
      <c r="F51" s="293">
        <v>25000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122000</v>
      </c>
      <c r="E52" s="249">
        <v>122000</v>
      </c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8000</v>
      </c>
      <c r="E53" s="249"/>
      <c r="F53" s="250">
        <v>8000</v>
      </c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249"/>
      <c r="F54" s="250">
        <v>2000</v>
      </c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15000</v>
      </c>
      <c r="E55" s="249"/>
      <c r="F55" s="250">
        <v>15000</v>
      </c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0" t="s">
        <v>331</v>
      </c>
      <c r="C56" s="731"/>
      <c r="D56" s="285">
        <v>99000</v>
      </c>
      <c r="E56" s="286">
        <v>0</v>
      </c>
      <c r="F56" s="286">
        <v>99000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99000</v>
      </c>
      <c r="E57" s="249"/>
      <c r="F57" s="250">
        <v>99000</v>
      </c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5" t="s">
        <v>464</v>
      </c>
      <c r="C58" s="736"/>
      <c r="D58" s="229">
        <v>2000</v>
      </c>
      <c r="E58" s="230">
        <v>0</v>
      </c>
      <c r="F58" s="230">
        <v>2000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7" t="s">
        <v>333</v>
      </c>
      <c r="C59" s="738"/>
      <c r="D59" s="234">
        <v>2000</v>
      </c>
      <c r="E59" s="259">
        <v>0</v>
      </c>
      <c r="F59" s="259">
        <v>2000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2000</v>
      </c>
      <c r="E60" s="249"/>
      <c r="F60" s="250">
        <v>2000</v>
      </c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39" t="s">
        <v>465</v>
      </c>
      <c r="C61" s="740"/>
      <c r="D61" s="263">
        <v>10000</v>
      </c>
      <c r="E61" s="264">
        <v>0</v>
      </c>
      <c r="F61" s="264">
        <v>10000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1" t="s">
        <v>335</v>
      </c>
      <c r="C62" s="742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1" t="s">
        <v>336</v>
      </c>
      <c r="C64" s="742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1" t="s">
        <v>337</v>
      </c>
      <c r="C66" s="742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7" t="s">
        <v>338</v>
      </c>
      <c r="C68" s="748"/>
      <c r="D68" s="302">
        <v>10000</v>
      </c>
      <c r="E68" s="303">
        <v>0</v>
      </c>
      <c r="F68" s="303">
        <v>10000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10000</v>
      </c>
      <c r="E69" s="249"/>
      <c r="F69" s="250">
        <v>10000</v>
      </c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3" t="s">
        <v>466</v>
      </c>
      <c r="C70" s="744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0" t="s">
        <v>341</v>
      </c>
      <c r="C71" s="731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>
        <v>0</v>
      </c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0" t="s">
        <v>342</v>
      </c>
      <c r="C73" s="731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5" t="s">
        <v>343</v>
      </c>
      <c r="C75" s="746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249"/>
      <c r="F76" s="250">
        <v>50000</v>
      </c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5" t="s">
        <v>467</v>
      </c>
      <c r="C78" s="736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7" t="s">
        <v>347</v>
      </c>
      <c r="C79" s="738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39" t="s">
        <v>468</v>
      </c>
      <c r="C81" s="740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1" t="s">
        <v>349</v>
      </c>
      <c r="C82" s="742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1" t="s">
        <v>350</v>
      </c>
      <c r="C84" s="742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365</v>
      </c>
      <c r="D89" s="323" t="s">
        <v>353</v>
      </c>
      <c r="E89" s="325"/>
      <c r="F89" s="326" t="s">
        <v>354</v>
      </c>
      <c r="G89" s="327" t="s">
        <v>470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365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79"/>
  <sheetViews>
    <sheetView topLeftCell="A41" zoomScaleNormal="100" workbookViewId="0">
      <selection activeCell="H78" sqref="H78:H79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109" t="str">
        <f>IF('příjmy-paragraf'!A1=0," ",'příjmy-paragraf'!A1)</f>
        <v>II. změna rozpočtu města Nové Město pod Smrkem na rok 2023</v>
      </c>
      <c r="B1" s="1110"/>
      <c r="C1" s="1110"/>
      <c r="D1" s="1110"/>
      <c r="E1" s="1111"/>
      <c r="G1" s="1140" t="str">
        <f>IF('výdaje-paragraf'!A1=0," ",'výdaje-paragraf'!A1)</f>
        <v>II. změna rozpočtu města Nové Město pod Smrkem na rok 2023</v>
      </c>
      <c r="H1" s="1141"/>
      <c r="I1" s="1141"/>
      <c r="J1" s="1141"/>
      <c r="K1" s="1142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3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3" t="s">
        <v>118</v>
      </c>
    </row>
    <row r="4" spans="1:12" ht="13.5" thickTop="1" x14ac:dyDescent="0.2">
      <c r="A4" s="482" t="str">
        <f>IF('příjmy-paragraf'!A4=0," ",'příjmy-paragraf'!A4)</f>
        <v>111x</v>
      </c>
      <c r="B4" s="483" t="str">
        <f>IF('příjmy-paragraf'!B4=0," ",'příjmy-paragraf'!B4)</f>
        <v>daň z příjmů fyzických osob</v>
      </c>
      <c r="C4" s="484" t="str">
        <f>IF('příjmy-paragraf'!C4=0," ",'příjmy-paragraf'!C4)</f>
        <v xml:space="preserve"> </v>
      </c>
      <c r="D4" s="487">
        <f>IF('příjmy-paragraf'!F4=0," ",'příjmy-paragraf'!F4)</f>
        <v>14500000</v>
      </c>
      <c r="E4" s="488"/>
      <c r="F4" s="104"/>
      <c r="G4" s="523">
        <f>IF('výdaje-paragraf'!A4=0," ",'výdaje-paragraf'!A4)</f>
        <v>1014</v>
      </c>
      <c r="H4" s="524" t="str">
        <f>IF('výdaje-paragraf'!B4=0," ",'výdaje-paragraf'!B4)</f>
        <v>ozdrav. hosp. zvířat</v>
      </c>
      <c r="I4" s="524" t="str">
        <f>IF('výdaje-paragraf'!C4=0," ",'výdaje-paragraf'!C4)</f>
        <v>útulek Hajniště</v>
      </c>
      <c r="J4" s="528">
        <f>IF('výdaje-paragraf'!F4=0," ",'výdaje-paragraf'!F4)</f>
        <v>200000</v>
      </c>
      <c r="K4" s="529"/>
      <c r="L4" s="104"/>
    </row>
    <row r="5" spans="1:12" x14ac:dyDescent="0.2">
      <c r="A5" s="489" t="str">
        <f>IF('příjmy-paragraf'!A5=0," ",'příjmy-paragraf'!A5)</f>
        <v>112x</v>
      </c>
      <c r="B5" s="490" t="str">
        <f>IF('příjmy-paragraf'!B5=0," ",'příjmy-paragraf'!B5)</f>
        <v>daň z příjmů právnických osob</v>
      </c>
      <c r="C5" s="491" t="str">
        <f>IF('příjmy-paragraf'!C5=0," ",'příjmy-paragraf'!C5)</f>
        <v xml:space="preserve"> </v>
      </c>
      <c r="D5" s="1021">
        <f>IF('příjmy-paragraf'!F5=0," ",'příjmy-paragraf'!F5)</f>
        <v>21041000</v>
      </c>
      <c r="E5" s="495"/>
      <c r="F5" s="104"/>
      <c r="G5" s="563">
        <f>IF('výdaje-paragraf'!A5=0," ",'výdaje-paragraf'!A5)</f>
        <v>1031</v>
      </c>
      <c r="H5" s="549" t="str">
        <f>IF('výdaje-paragraf'!B5=0," ",'výdaje-paragraf'!B5)</f>
        <v>pěstební činnost</v>
      </c>
      <c r="I5" s="549" t="str">
        <f>IF('výdaje-paragraf'!C5=0," ",'výdaje-paragraf'!C5)</f>
        <v>les</v>
      </c>
      <c r="J5" s="551">
        <f>IF('výdaje-paragraf'!F5=0," ",'výdaje-paragraf'!F5)</f>
        <v>356000</v>
      </c>
      <c r="K5" s="551" t="str">
        <f>IF('výdaje-paragraf'!G5=0," ",'výdaje-paragraf'!G5)</f>
        <v xml:space="preserve"> </v>
      </c>
      <c r="L5" s="104"/>
    </row>
    <row r="6" spans="1:12" x14ac:dyDescent="0.2">
      <c r="A6" s="496" t="str">
        <f>IF('příjmy-paragraf'!A6=0," ",'příjmy-paragraf'!A6)</f>
        <v>121x</v>
      </c>
      <c r="B6" s="497" t="str">
        <f>IF('příjmy-paragraf'!B6=0," ",'příjmy-paragraf'!B6)</f>
        <v>daň z přidané hodnoty</v>
      </c>
      <c r="C6" s="498" t="str">
        <f>IF('příjmy-paragraf'!C6=0," ",'příjmy-paragraf'!C6)</f>
        <v xml:space="preserve"> </v>
      </c>
      <c r="D6" s="501">
        <f>IF('příjmy-paragraf'!F6=0," ",'příjmy-paragraf'!F6)</f>
        <v>39400000</v>
      </c>
      <c r="E6" s="502"/>
      <c r="F6" s="104"/>
      <c r="G6" s="523">
        <f>IF('výdaje-paragraf'!A6=0," ",'výdaje-paragraf'!A6)</f>
        <v>2212</v>
      </c>
      <c r="H6" s="532" t="str">
        <f>IF('výdaje-paragraf'!B6=0," ",'výdaje-paragraf'!B6)</f>
        <v>silnice</v>
      </c>
      <c r="I6" s="532" t="str">
        <f>IF('výdaje-paragraf'!C6=0," ",'výdaje-paragraf'!C6)</f>
        <v>komunikace</v>
      </c>
      <c r="J6" s="535">
        <f>IF('výdaje-paragraf'!F6=0," ",'výdaje-paragraf'!F6)</f>
        <v>700000</v>
      </c>
      <c r="K6" s="535" t="str">
        <f>IF('výdaje-paragraf'!G6=0," ",'výdaje-paragraf'!G6)</f>
        <v xml:space="preserve"> </v>
      </c>
      <c r="L6" s="104"/>
    </row>
    <row r="7" spans="1:12" x14ac:dyDescent="0.2">
      <c r="A7" s="489">
        <f>IF('příjmy-paragraf'!A7=0," ",'příjmy-paragraf'!A7)</f>
        <v>1511</v>
      </c>
      <c r="B7" s="490" t="str">
        <f>IF('příjmy-paragraf'!B7=0," ",'příjmy-paragraf'!B7)</f>
        <v>daň z nemovitých věcí</v>
      </c>
      <c r="C7" s="491" t="str">
        <f>IF('příjmy-paragraf'!C7=0," ",'příjmy-paragraf'!C7)</f>
        <v xml:space="preserve"> </v>
      </c>
      <c r="D7" s="494">
        <f>IF('příjmy-paragraf'!F7=0," ",'příjmy-paragraf'!F7)</f>
        <v>1200000</v>
      </c>
      <c r="E7" s="495"/>
      <c r="F7" s="104"/>
      <c r="G7" s="563">
        <f>IF('výdaje-paragraf'!A7=0," ",'výdaje-paragraf'!A7)</f>
        <v>2292</v>
      </c>
      <c r="H7" s="549" t="str">
        <f>IF('výdaje-paragraf'!B7=0," ",'výdaje-paragraf'!B7)</f>
        <v xml:space="preserve">dopravní obslužnost </v>
      </c>
      <c r="I7" s="549" t="str">
        <f>IF('výdaje-paragraf'!C7=0," ",'výdaje-paragraf'!C7)</f>
        <v>dopravní obslužnost</v>
      </c>
      <c r="J7" s="551">
        <f>IF('výdaje-paragraf'!F7=0," ",'výdaje-paragraf'!F7)</f>
        <v>331000</v>
      </c>
      <c r="K7" s="551" t="str">
        <f>IF('výdaje-paragraf'!G7=0," ",'výdaje-paragraf'!G7)</f>
        <v xml:space="preserve"> </v>
      </c>
      <c r="L7" s="104"/>
    </row>
    <row r="8" spans="1:12" ht="15" x14ac:dyDescent="0.25">
      <c r="A8" s="939" t="str">
        <f>IF('příjmy-paragraf'!A8=0," ",'příjmy-paragraf'!A8)</f>
        <v xml:space="preserve"> </v>
      </c>
      <c r="B8" s="940" t="str">
        <f>IF('příjmy-paragraf'!B8=0," ",'příjmy-paragraf'!B8)</f>
        <v>Daně sdílené ze SR</v>
      </c>
      <c r="C8" s="941" t="str">
        <f>IF('příjmy-paragraf'!C8=0," ",'příjmy-paragraf'!C8)</f>
        <v xml:space="preserve"> </v>
      </c>
      <c r="D8" s="942" t="str">
        <f>IF('příjmy-paragraf'!F8=0," ",'příjmy-paragraf'!F8)</f>
        <v xml:space="preserve"> </v>
      </c>
      <c r="E8" s="943">
        <f>SUM(D4:D7)</f>
        <v>76141000</v>
      </c>
      <c r="F8" s="104"/>
      <c r="G8" s="523">
        <f>IF('výdaje-paragraf'!A8=0," ",'výdaje-paragraf'!A8)</f>
        <v>3111</v>
      </c>
      <c r="H8" s="532" t="str">
        <f>IF('výdaje-paragraf'!B8=0," ",'výdaje-paragraf'!B8)</f>
        <v>mateřské školy</v>
      </c>
      <c r="I8" s="532" t="str">
        <f>IF('výdaje-paragraf'!C8=0," ",'výdaje-paragraf'!C8)</f>
        <v>Mateřská škola</v>
      </c>
      <c r="J8" s="535">
        <f>IF('výdaje-paragraf'!F8=0," ",'výdaje-paragraf'!F8)</f>
        <v>1330000</v>
      </c>
      <c r="K8" s="535" t="str">
        <f>IF('výdaje-paragraf'!G8=0," ",'výdaje-paragraf'!G8)</f>
        <v xml:space="preserve"> </v>
      </c>
      <c r="L8" s="104"/>
    </row>
    <row r="9" spans="1:12" ht="12.75" customHeight="1" x14ac:dyDescent="0.2">
      <c r="A9" s="1112" t="str">
        <f>IF('příjmy-paragraf'!A9=0," ",'příjmy-paragraf'!A9)</f>
        <v>134x</v>
      </c>
      <c r="B9" s="1115" t="str">
        <f>IF('příjmy-paragraf'!B9=0," ",'příjmy-paragraf'!B9)</f>
        <v>místní poplatky z vybraných činností a služeb</v>
      </c>
      <c r="C9" s="624" t="str">
        <f>IF('příjmy-paragraf'!C9=0," ",'příjmy-paragraf'!C9)</f>
        <v>poplatek za psy</v>
      </c>
      <c r="D9" s="1118">
        <f>SUM(E9:E13)</f>
        <v>2131000</v>
      </c>
      <c r="E9" s="508">
        <f>IF('příjmy-paragraf'!G9=0," ",'příjmy-paragraf'!G9)</f>
        <v>65000</v>
      </c>
      <c r="F9" s="104"/>
      <c r="G9" s="563">
        <f>IF('výdaje-paragraf'!A9=0," ",'výdaje-paragraf'!A9)</f>
        <v>3113</v>
      </c>
      <c r="H9" s="549" t="str">
        <f>IF('výdaje-paragraf'!B9=0," ",'výdaje-paragraf'!B9)</f>
        <v>základní školy</v>
      </c>
      <c r="I9" s="549" t="str">
        <f>IF('výdaje-paragraf'!C9=0," ",'výdaje-paragraf'!C9)</f>
        <v>Základní škola</v>
      </c>
      <c r="J9" s="551">
        <f>IF('výdaje-paragraf'!F9=0," ",'výdaje-paragraf'!F9)</f>
        <v>2789000</v>
      </c>
      <c r="K9" s="551" t="str">
        <f>IF('výdaje-paragraf'!G9=0," ",'výdaje-paragraf'!G9)</f>
        <v xml:space="preserve"> </v>
      </c>
      <c r="L9" s="104"/>
    </row>
    <row r="10" spans="1:12" x14ac:dyDescent="0.2">
      <c r="A10" s="1113"/>
      <c r="B10" s="1116"/>
      <c r="C10" s="626" t="str">
        <f>IF('příjmy-paragraf'!C10=0," ",'příjmy-paragraf'!C10)</f>
        <v>poplatek z veřejného pros.</v>
      </c>
      <c r="D10" s="1118"/>
      <c r="E10" s="593">
        <f>IF('příjmy-paragraf'!G10=0," ",'příjmy-paragraf'!G10)</f>
        <v>15000</v>
      </c>
      <c r="F10" s="104"/>
      <c r="G10" s="523">
        <f>IF('výdaje-paragraf'!A10=0," ",'výdaje-paragraf'!A10)</f>
        <v>3231</v>
      </c>
      <c r="H10" s="532" t="str">
        <f>IF('výdaje-paragraf'!B10=0," ",'výdaje-paragraf'!B10)</f>
        <v>základní umělecké školy</v>
      </c>
      <c r="I10" s="532" t="str">
        <f>IF('výdaje-paragraf'!C10=0," ",'výdaje-paragraf'!C10)</f>
        <v>Základní umělecká škola</v>
      </c>
      <c r="J10" s="535">
        <f>IF('výdaje-paragraf'!F10=0," ",'výdaje-paragraf'!F10)</f>
        <v>340000</v>
      </c>
      <c r="K10" s="535" t="str">
        <f>IF('výdaje-paragraf'!G10=0," ",'výdaje-paragraf'!G10)</f>
        <v xml:space="preserve"> </v>
      </c>
      <c r="L10" s="104"/>
    </row>
    <row r="11" spans="1:12" x14ac:dyDescent="0.2">
      <c r="A11" s="1113"/>
      <c r="B11" s="1116"/>
      <c r="C11" s="626" t="str">
        <f>IF('příjmy-paragraf'!C11=0," ",'příjmy-paragraf'!C11)</f>
        <v>poplatek z pobytu</v>
      </c>
      <c r="D11" s="1118"/>
      <c r="E11" s="593">
        <f>IF('příjmy-paragraf'!G11=0," ",'příjmy-paragraf'!G11)</f>
        <v>150000</v>
      </c>
      <c r="F11" s="104"/>
      <c r="G11" s="563">
        <f>IF('výdaje-paragraf'!A11=0," ",'výdaje-paragraf'!A11)</f>
        <v>3314</v>
      </c>
      <c r="H11" s="549" t="str">
        <f>IF('výdaje-paragraf'!B11=0," ",'výdaje-paragraf'!B11)</f>
        <v>činnosti knihovnické</v>
      </c>
      <c r="I11" s="549" t="str">
        <f>IF('výdaje-paragraf'!C11=0," ",'výdaje-paragraf'!C11)</f>
        <v>knihovna</v>
      </c>
      <c r="J11" s="551">
        <f>IF('výdaje-paragraf'!F11=0," ",'výdaje-paragraf'!F11)</f>
        <v>601000</v>
      </c>
      <c r="K11" s="551" t="str">
        <f>IF('výdaje-paragraf'!G11=0," ",'výdaje-paragraf'!G11)</f>
        <v xml:space="preserve"> </v>
      </c>
      <c r="L11" s="104"/>
    </row>
    <row r="12" spans="1:12" x14ac:dyDescent="0.2">
      <c r="A12" s="1113"/>
      <c r="B12" s="1116"/>
      <c r="C12" s="626" t="str">
        <f>IF('příjmy-paragraf'!C12=0," ",'příjmy-paragraf'!C12)</f>
        <v>poplatek ze vstupného</v>
      </c>
      <c r="D12" s="1118"/>
      <c r="E12" s="593">
        <f>IF('příjmy-paragraf'!G12=0," ",'příjmy-paragraf'!G12)</f>
        <v>1000</v>
      </c>
      <c r="F12" s="104"/>
      <c r="G12" s="523">
        <f>IF('výdaje-paragraf'!A12=0," ",'výdaje-paragraf'!A12)</f>
        <v>3315</v>
      </c>
      <c r="H12" s="532" t="str">
        <f>IF('výdaje-paragraf'!B12=0," ",'výdaje-paragraf'!B12)</f>
        <v>činnosti muzeí a galerií</v>
      </c>
      <c r="I12" s="532" t="str">
        <f>IF('výdaje-paragraf'!C12=0," ",'výdaje-paragraf'!C12)</f>
        <v>muzeum</v>
      </c>
      <c r="J12" s="535">
        <f>IF('výdaje-paragraf'!F12=0," ",'výdaje-paragraf'!F12)</f>
        <v>33000</v>
      </c>
      <c r="K12" s="535" t="str">
        <f>IF('výdaje-paragraf'!G12=0," ",'výdaje-paragraf'!G12)</f>
        <v xml:space="preserve"> </v>
      </c>
      <c r="L12" s="104"/>
    </row>
    <row r="13" spans="1:12" x14ac:dyDescent="0.2">
      <c r="A13" s="1114"/>
      <c r="B13" s="1117"/>
      <c r="C13" s="625" t="str">
        <f>IF('příjmy-paragraf'!C13=0," ",'příjmy-paragraf'!C13)</f>
        <v>poplatek za odpad</v>
      </c>
      <c r="D13" s="1118"/>
      <c r="E13" s="517">
        <f>IF('příjmy-paragraf'!G13=0," ",'příjmy-paragraf'!G13)</f>
        <v>1900000</v>
      </c>
      <c r="F13" s="104"/>
      <c r="G13" s="563">
        <f>IF('výdaje-paragraf'!A13=0," ",'výdaje-paragraf'!A13)</f>
        <v>3341</v>
      </c>
      <c r="H13" s="549" t="str">
        <f>IF('výdaje-paragraf'!B13=0," ",'výdaje-paragraf'!B13)</f>
        <v>rozhlas a televize</v>
      </c>
      <c r="I13" s="549" t="str">
        <f>IF('výdaje-paragraf'!C13=0," ",'výdaje-paragraf'!C13)</f>
        <v>rozhlas</v>
      </c>
      <c r="J13" s="551">
        <f>IF('výdaje-paragraf'!F13=0," ",'výdaje-paragraf'!F13)</f>
        <v>100000</v>
      </c>
      <c r="K13" s="551" t="str">
        <f>IF('výdaje-paragraf'!G13=0," ",'výdaje-paragraf'!G13)</f>
        <v xml:space="preserve"> </v>
      </c>
      <c r="L13" s="104"/>
    </row>
    <row r="14" spans="1:12" x14ac:dyDescent="0.2">
      <c r="A14" s="489">
        <f>IF('příjmy-paragraf'!A14=0," ",'příjmy-paragraf'!A14)</f>
        <v>1361</v>
      </c>
      <c r="B14" s="490" t="str">
        <f>IF('příjmy-paragraf'!B14=0," ",'příjmy-paragraf'!B14)</f>
        <v>správní poplatky</v>
      </c>
      <c r="C14" s="491" t="str">
        <f>IF('příjmy-paragraf'!C14=0," ",'příjmy-paragraf'!C14)</f>
        <v xml:space="preserve"> </v>
      </c>
      <c r="D14" s="494">
        <f>IF('příjmy-paragraf'!F14=0," ",'příjmy-paragraf'!F14)</f>
        <v>100000</v>
      </c>
      <c r="E14" s="495"/>
      <c r="F14" s="104"/>
      <c r="G14" s="523">
        <f>IF('výdaje-paragraf'!A14=0," ",'výdaje-paragraf'!A14)</f>
        <v>3399</v>
      </c>
      <c r="H14" s="532" t="str">
        <f>IF('výdaje-paragraf'!B14=0," ",'výdaje-paragraf'!B14)</f>
        <v>ostatní záležitosti kultury</v>
      </c>
      <c r="I14" s="532" t="str">
        <f>IF('výdaje-paragraf'!C14=0," ",'výdaje-paragraf'!C14)</f>
        <v>SPOZ, kultura, ples</v>
      </c>
      <c r="J14" s="535">
        <f>IF('výdaje-paragraf'!F14=0," ",'výdaje-paragraf'!F14)</f>
        <v>500000</v>
      </c>
      <c r="K14" s="535" t="str">
        <f>IF('výdaje-paragraf'!G14=0," ",'výdaje-paragraf'!G14)</f>
        <v xml:space="preserve"> </v>
      </c>
      <c r="L14" s="104"/>
    </row>
    <row r="15" spans="1:12" x14ac:dyDescent="0.2">
      <c r="A15" s="496">
        <f>IF('příjmy-paragraf'!A15=0," ",'příjmy-paragraf'!A15)</f>
        <v>1381</v>
      </c>
      <c r="B15" s="497" t="str">
        <f>IF('příjmy-paragraf'!B15=0," ",'příjmy-paragraf'!B15)</f>
        <v>daně, poplatky z hazardních her</v>
      </c>
      <c r="C15" s="498" t="str">
        <f>IF('příjmy-paragraf'!C15=0," ",'příjmy-paragraf'!C15)</f>
        <v xml:space="preserve"> </v>
      </c>
      <c r="D15" s="501">
        <f>IF('příjmy-paragraf'!F15=0," ",'příjmy-paragraf'!F15)</f>
        <v>400000</v>
      </c>
      <c r="E15" s="502"/>
      <c r="F15" s="104"/>
      <c r="G15" s="563">
        <f>IF('výdaje-paragraf'!A15=0," ",'výdaje-paragraf'!A15)</f>
        <v>3419</v>
      </c>
      <c r="H15" s="549" t="str">
        <f>IF('výdaje-paragraf'!B15=0," ",'výdaje-paragraf'!B15)</f>
        <v>ostatní sportovní činnost</v>
      </c>
      <c r="I15" s="549" t="str">
        <f>IF('výdaje-paragraf'!C15=0," ",'výdaje-paragraf'!C15)</f>
        <v>AFK</v>
      </c>
      <c r="J15" s="551">
        <f>IF('výdaje-paragraf'!F15=0," ",'výdaje-paragraf'!F15)</f>
        <v>450000</v>
      </c>
      <c r="K15" s="551" t="str">
        <f>IF('výdaje-paragraf'!G15=0," ",'výdaje-paragraf'!G15)</f>
        <v xml:space="preserve"> </v>
      </c>
      <c r="L15" s="104"/>
    </row>
    <row r="16" spans="1:12" x14ac:dyDescent="0.2">
      <c r="A16" s="489">
        <f>IF('příjmy-paragraf'!A16=0," ",'příjmy-paragraf'!A16)</f>
        <v>1385</v>
      </c>
      <c r="B16" s="490" t="str">
        <f>IF('příjmy-paragraf'!B16=0," ",'příjmy-paragraf'!B16)</f>
        <v>příjem z daně z technických her</v>
      </c>
      <c r="C16" s="491" t="str">
        <f>IF('příjmy-paragraf'!C16=0," ",'příjmy-paragraf'!C16)</f>
        <v xml:space="preserve"> </v>
      </c>
      <c r="D16" s="494">
        <f>IF('příjmy-paragraf'!F16=0," ",'příjmy-paragraf'!F16)</f>
        <v>2500000</v>
      </c>
      <c r="E16" s="495"/>
      <c r="F16" s="104"/>
      <c r="G16" s="523">
        <f>IF('výdaje-paragraf'!A16=0," ",'výdaje-paragraf'!A16)</f>
        <v>3421</v>
      </c>
      <c r="H16" s="532" t="str">
        <f>IF('výdaje-paragraf'!B16=0," ",'výdaje-paragraf'!B16)</f>
        <v xml:space="preserve">využití volného času dětí a mládeže </v>
      </c>
      <c r="I16" s="532" t="str">
        <f>IF('výdaje-paragraf'!C16=0," ",'výdaje-paragraf'!C16)</f>
        <v>ROROŠ</v>
      </c>
      <c r="J16" s="1012">
        <f>IF('výdaje-paragraf'!F16=0," ",'výdaje-paragraf'!F16)</f>
        <v>1665852</v>
      </c>
      <c r="K16" s="535" t="str">
        <f>IF('výdaje-paragraf'!G16=0," ",'výdaje-paragraf'!G16)</f>
        <v xml:space="preserve"> </v>
      </c>
      <c r="L16" s="104"/>
    </row>
    <row r="17" spans="1:12" ht="15" x14ac:dyDescent="0.25">
      <c r="A17" s="944"/>
      <c r="B17" s="940" t="str">
        <f>IF('příjmy-paragraf'!B17=0," ",'příjmy-paragraf'!B17)</f>
        <v>Místní daně</v>
      </c>
      <c r="C17" s="941" t="str">
        <f>IF('příjmy-paragraf'!C17=0," ",'příjmy-paragraf'!C17)</f>
        <v xml:space="preserve"> </v>
      </c>
      <c r="D17" s="942" t="str">
        <f>IF('příjmy-paragraf'!F17=0," ",'příjmy-paragraf'!F17)</f>
        <v xml:space="preserve"> </v>
      </c>
      <c r="E17" s="945">
        <f>SUM(D9:D16)</f>
        <v>5131000</v>
      </c>
      <c r="F17" s="104"/>
      <c r="G17" s="1086">
        <f>IF('výdaje-paragraf'!A17=0," ",'výdaje-paragraf'!A17)</f>
        <v>3429</v>
      </c>
      <c r="H17" s="1089" t="str">
        <f>IF('výdaje-paragraf'!B17=0," ",'výdaje-paragraf'!B17)</f>
        <v>ostatní zájmová činnost a rekreace</v>
      </c>
      <c r="I17" s="555" t="str">
        <f>IF('výdaje-paragraf'!C17=0," ",'výdaje-paragraf'!C17)</f>
        <v>SRC</v>
      </c>
      <c r="J17" s="1100">
        <f>SUM(K17:K21)</f>
        <v>6233000</v>
      </c>
      <c r="K17" s="638">
        <f>IF('výdaje-paragraf'!G17=0," ",'výdaje-paragraf'!G17)</f>
        <v>5884000</v>
      </c>
      <c r="L17" s="104"/>
    </row>
    <row r="18" spans="1:12" ht="15" x14ac:dyDescent="0.25">
      <c r="A18" s="496">
        <f>IF('příjmy-paragraf'!A18=0," ",'příjmy-paragraf'!A18)</f>
        <v>2412</v>
      </c>
      <c r="B18" s="497" t="str">
        <f>IF('příjmy-paragraf'!B18=0," ",'příjmy-paragraf'!B18)</f>
        <v>splátky půjček (UNITAS)</v>
      </c>
      <c r="C18" s="622" t="str">
        <f>IF('příjmy-paragraf'!C18=0," ",'příjmy-paragraf'!C18)</f>
        <v xml:space="preserve"> </v>
      </c>
      <c r="D18" s="501">
        <f>IF('příjmy-paragraf'!F18=0," ",'příjmy-paragraf'!F18)</f>
        <v>220000</v>
      </c>
      <c r="E18" s="848"/>
      <c r="F18" s="104"/>
      <c r="G18" s="1076"/>
      <c r="H18" s="1080"/>
      <c r="I18" s="637" t="str">
        <f>IF('výdaje-paragraf'!C18=0," ",'výdaje-paragraf'!C18)</f>
        <v>dotace Město</v>
      </c>
      <c r="J18" s="1148"/>
      <c r="K18" s="640">
        <f>IF('výdaje-paragraf'!G18=0," ",'výdaje-paragraf'!G18)</f>
        <v>200000</v>
      </c>
      <c r="L18" s="104"/>
    </row>
    <row r="19" spans="1:12" ht="15" x14ac:dyDescent="0.25">
      <c r="A19" s="946" t="str">
        <f>IF('příjmy-paragraf'!A19=0," ",'příjmy-paragraf'!A19)</f>
        <v xml:space="preserve"> </v>
      </c>
      <c r="B19" s="940" t="str">
        <f>IF('příjmy-paragraf'!B19=0," ",'příjmy-paragraf'!B19)</f>
        <v>Splátky půjček</v>
      </c>
      <c r="C19" s="947" t="str">
        <f>IF('příjmy-paragraf'!C19=0," ",'příjmy-paragraf'!C19)</f>
        <v xml:space="preserve"> </v>
      </c>
      <c r="D19" s="942" t="str">
        <f>IF('příjmy-paragraf'!F19=0," ",'příjmy-paragraf'!F19)</f>
        <v xml:space="preserve"> </v>
      </c>
      <c r="E19" s="942">
        <f>SUM(D18)</f>
        <v>220000</v>
      </c>
      <c r="F19" s="104"/>
      <c r="G19" s="1076"/>
      <c r="H19" s="1080"/>
      <c r="I19" s="637" t="str">
        <f>IF('výdaje-paragraf'!C19=0," ",'výdaje-paragraf'!C19)</f>
        <v>3d-3z-3p</v>
      </c>
      <c r="J19" s="1148"/>
      <c r="K19" s="640">
        <f>IF('výdaje-paragraf'!G19=0," ",'výdaje-paragraf'!G19)</f>
        <v>50000</v>
      </c>
      <c r="L19" s="104"/>
    </row>
    <row r="20" spans="1:12" x14ac:dyDescent="0.2">
      <c r="A20" s="489">
        <f>IF('příjmy-paragraf'!A20=0," ",'příjmy-paragraf'!A20)</f>
        <v>4111</v>
      </c>
      <c r="B20" s="490" t="str">
        <f>IF('příjmy-paragraf'!B20=0," ",'příjmy-paragraf'!B20)</f>
        <v>dotace z KÚLK</v>
      </c>
      <c r="C20" s="490" t="str">
        <f>IF('příjmy-paragraf'!C20=0," ",'příjmy-paragraf'!C20)</f>
        <v>volby prezidenta</v>
      </c>
      <c r="D20" s="1021">
        <f>IF('příjmy-paragraf'!F20=0," ",'příjmy-paragraf'!F20)</f>
        <v>169400</v>
      </c>
      <c r="E20" s="1033" t="str">
        <f>IF('příjmy-paragraf'!G20=0," ",'příjmy-paragraf'!G20)</f>
        <v xml:space="preserve"> </v>
      </c>
      <c r="F20" s="104"/>
      <c r="G20" s="1076"/>
      <c r="H20" s="1080"/>
      <c r="I20" s="1053"/>
      <c r="J20" s="1148"/>
      <c r="K20" s="851"/>
      <c r="L20" s="104"/>
    </row>
    <row r="21" spans="1:12" x14ac:dyDescent="0.2">
      <c r="A21" s="496">
        <f>IF('příjmy-paragraf'!A21=0," ",'příjmy-paragraf'!A21)</f>
        <v>4112</v>
      </c>
      <c r="B21" s="623" t="str">
        <f>IF('příjmy-paragraf'!B21=0," ",'příjmy-paragraf'!B21)</f>
        <v>neinvestiční přijaté transfery ze SR</v>
      </c>
      <c r="C21" s="498" t="str">
        <f>IF('příjmy-paragraf'!C21=0," ",'příjmy-paragraf'!C21)</f>
        <v>výkon státní správy</v>
      </c>
      <c r="D21" s="501">
        <f>IF('příjmy-paragraf'!F21=0," ",'příjmy-paragraf'!F21)</f>
        <v>2673500</v>
      </c>
      <c r="E21" s="588"/>
      <c r="F21" s="104"/>
      <c r="G21" s="1077"/>
      <c r="H21" s="1081"/>
      <c r="I21" s="564" t="str">
        <f>IF('výdaje-paragraf'!C20=0," ",'výdaje-paragraf'!C20)</f>
        <v>členské příspěvky</v>
      </c>
      <c r="J21" s="1149"/>
      <c r="K21" s="639">
        <f>IF('výdaje-paragraf'!G20=0," ",'výdaje-paragraf'!G20)</f>
        <v>99000</v>
      </c>
      <c r="L21" s="104"/>
    </row>
    <row r="22" spans="1:12" x14ac:dyDescent="0.2">
      <c r="A22" s="1082">
        <f>IF('příjmy-paragraf'!A22=0," ",'příjmy-paragraf'!A22)</f>
        <v>4116</v>
      </c>
      <c r="B22" s="1084" t="str">
        <f>IF('příjmy-paragraf'!B22=0," ",'příjmy-paragraf'!B22)</f>
        <v>ostatní neinvestiční přijaté dotace ze SR</v>
      </c>
      <c r="C22" s="628" t="str">
        <f>IF('příjmy-paragraf'!C22=0," ",'příjmy-paragraf'!C22)</f>
        <v>terénní pracovník</v>
      </c>
      <c r="D22" s="1123">
        <f>SUM(E22:E30)</f>
        <v>7984702</v>
      </c>
      <c r="E22" s="505">
        <f>IF('příjmy-paragraf'!G22=0," ",'příjmy-paragraf'!G22)</f>
        <v>300000</v>
      </c>
      <c r="F22" s="104"/>
      <c r="G22" s="523">
        <f>IF('výdaje-paragraf'!A21=0," ",'výdaje-paragraf'!A21)</f>
        <v>3612</v>
      </c>
      <c r="H22" s="532" t="str">
        <f>IF('výdaje-paragraf'!B21=0," ",'výdaje-paragraf'!B21)</f>
        <v>bytové hospodářství</v>
      </c>
      <c r="I22" s="532" t="str">
        <f>IF('výdaje-paragraf'!C21=0," ",'výdaje-paragraf'!C21)</f>
        <v>bytová správa</v>
      </c>
      <c r="J22" s="1012">
        <f>IF('výdaje-paragraf'!F21=0," ",'výdaje-paragraf'!F21)</f>
        <v>30426000</v>
      </c>
      <c r="K22" s="535" t="str">
        <f>IF('výdaje-paragraf'!G21=0," ",'výdaje-paragraf'!G21)</f>
        <v xml:space="preserve"> </v>
      </c>
      <c r="L22" s="104"/>
    </row>
    <row r="23" spans="1:12" x14ac:dyDescent="0.2">
      <c r="A23" s="1119"/>
      <c r="B23" s="1120"/>
      <c r="C23" s="629" t="str">
        <f>IF('příjmy-paragraf'!C23=0," ",'příjmy-paragraf'!C23)</f>
        <v>APK</v>
      </c>
      <c r="D23" s="1124"/>
      <c r="E23" s="514">
        <f>IF('příjmy-paragraf'!G23=0," ",'příjmy-paragraf'!G23)</f>
        <v>600000</v>
      </c>
      <c r="F23" s="104"/>
      <c r="G23" s="563">
        <f>IF('výdaje-paragraf'!A22=0," ",'výdaje-paragraf'!A22)</f>
        <v>3613</v>
      </c>
      <c r="H23" s="549" t="str">
        <f>IF('výdaje-paragraf'!B22=0," ",'výdaje-paragraf'!B22)</f>
        <v>nebytové hospodářství</v>
      </c>
      <c r="I23" s="549" t="str">
        <f>IF('výdaje-paragraf'!C22=0," ",'výdaje-paragraf'!C22)</f>
        <v>budovy</v>
      </c>
      <c r="J23" s="551">
        <f>IF('výdaje-paragraf'!F22=0," ",'výdaje-paragraf'!F22)</f>
        <v>2290000</v>
      </c>
      <c r="K23" s="551" t="str">
        <f>IF('výdaje-paragraf'!G22=0," ",'výdaje-paragraf'!G22)</f>
        <v xml:space="preserve"> </v>
      </c>
      <c r="L23" s="104"/>
    </row>
    <row r="24" spans="1:12" x14ac:dyDescent="0.2">
      <c r="A24" s="1076"/>
      <c r="B24" s="1121"/>
      <c r="C24" s="629" t="str">
        <f>IF('příjmy-paragraf'!C24=0," ",'příjmy-paragraf'!C24)</f>
        <v>sociální práce</v>
      </c>
      <c r="D24" s="1125"/>
      <c r="E24" s="1034">
        <f>IF('příjmy-paragraf'!G24=0," ",'příjmy-paragraf'!G24)</f>
        <v>413001</v>
      </c>
      <c r="F24" s="104"/>
      <c r="G24" s="523">
        <f>IF('výdaje-paragraf'!A23=0," ",'výdaje-paragraf'!A23)</f>
        <v>3631</v>
      </c>
      <c r="H24" s="532" t="str">
        <f>IF('výdaje-paragraf'!B23=0," ",'výdaje-paragraf'!B23)</f>
        <v>veřejné osvětlení</v>
      </c>
      <c r="I24" s="532" t="str">
        <f>IF('výdaje-paragraf'!C23=0," ",'výdaje-paragraf'!C23)</f>
        <v>veřejné osvětlení</v>
      </c>
      <c r="J24" s="535">
        <f>IF('výdaje-paragraf'!F23=0," ",'výdaje-paragraf'!F23)</f>
        <v>1300000</v>
      </c>
      <c r="K24" s="535" t="str">
        <f>IF('výdaje-paragraf'!G23=0," ",'výdaje-paragraf'!G23)</f>
        <v xml:space="preserve"> </v>
      </c>
      <c r="L24" s="104"/>
    </row>
    <row r="25" spans="1:12" x14ac:dyDescent="0.2">
      <c r="A25" s="1076"/>
      <c r="B25" s="1121"/>
      <c r="C25" s="629" t="str">
        <f>IF('příjmy-paragraf'!C25=0," ",'příjmy-paragraf'!C25)</f>
        <v>MMR-Žižkova, Sokolská</v>
      </c>
      <c r="D25" s="1125"/>
      <c r="E25" s="514">
        <f>IF('příjmy-paragraf'!G25=0," ",'příjmy-paragraf'!G25)</f>
        <v>3904495</v>
      </c>
      <c r="F25" s="104"/>
      <c r="G25" s="563">
        <f>IF('výdaje-paragraf'!A24=0," ",'výdaje-paragraf'!A24)</f>
        <v>3632</v>
      </c>
      <c r="H25" s="549" t="str">
        <f>IF('výdaje-paragraf'!B24=0," ",'výdaje-paragraf'!B24)</f>
        <v>pohřebnictví</v>
      </c>
      <c r="I25" s="549" t="str">
        <f>IF('výdaje-paragraf'!C24=0," ",'výdaje-paragraf'!C24)</f>
        <v>pohřebnictví</v>
      </c>
      <c r="J25" s="551">
        <f>IF('výdaje-paragraf'!F24=0," ",'výdaje-paragraf'!F24)</f>
        <v>220000</v>
      </c>
      <c r="K25" s="551" t="str">
        <f>IF('výdaje-paragraf'!G24=0," ",'výdaje-paragraf'!G24)</f>
        <v xml:space="preserve"> </v>
      </c>
      <c r="L25" s="104"/>
    </row>
    <row r="26" spans="1:12" x14ac:dyDescent="0.2">
      <c r="A26" s="1076"/>
      <c r="B26" s="1121"/>
      <c r="C26" s="629" t="str">
        <f>IF('příjmy-paragraf'!C26=0," ",'příjmy-paragraf'!C26)</f>
        <v>UP VPP</v>
      </c>
      <c r="D26" s="1125"/>
      <c r="E26" s="514">
        <f>IF('příjmy-paragraf'!G26=0," ",'příjmy-paragraf'!G26)</f>
        <v>1920000</v>
      </c>
      <c r="F26" s="104"/>
      <c r="G26" s="1018"/>
      <c r="H26" s="555"/>
      <c r="I26" s="555"/>
      <c r="J26" s="638"/>
      <c r="K26" s="638"/>
      <c r="L26" s="104"/>
    </row>
    <row r="27" spans="1:12" x14ac:dyDescent="0.2">
      <c r="A27" s="1076"/>
      <c r="B27" s="1121"/>
      <c r="C27" s="629" t="str">
        <f>IF('příjmy-paragraf'!C27=0," ",'příjmy-paragraf'!C27)</f>
        <v>KÚLK - SVČ "ROROŠ"</v>
      </c>
      <c r="D27" s="1125"/>
      <c r="E27" s="1034">
        <f>IF('příjmy-paragraf'!G27=0," ",'příjmy-paragraf'!G27)</f>
        <v>773852</v>
      </c>
      <c r="F27" s="104"/>
      <c r="G27" s="1018"/>
      <c r="H27" s="555"/>
      <c r="I27" s="555"/>
      <c r="J27" s="638"/>
      <c r="K27" s="638"/>
      <c r="L27" s="104"/>
    </row>
    <row r="28" spans="1:12" x14ac:dyDescent="0.2">
      <c r="A28" s="1076"/>
      <c r="B28" s="1121"/>
      <c r="C28" s="629" t="str">
        <f>IF('příjmy-paragraf'!C28=0," ",'příjmy-paragraf'!C28)</f>
        <v>KÚLK - lesní hosp. plán</v>
      </c>
      <c r="D28" s="1125"/>
      <c r="E28" s="1034">
        <f>IF('příjmy-paragraf'!G28=0," ",'příjmy-paragraf'!G28)</f>
        <v>32384</v>
      </c>
      <c r="F28" s="104"/>
      <c r="G28" s="1018"/>
      <c r="H28" s="555"/>
      <c r="I28" s="555"/>
      <c r="J28" s="638"/>
      <c r="K28" s="638"/>
      <c r="L28" s="104"/>
    </row>
    <row r="29" spans="1:12" x14ac:dyDescent="0.2">
      <c r="A29" s="1076"/>
      <c r="B29" s="1121"/>
      <c r="C29" s="629" t="str">
        <f>IF('příjmy-paragraf'!C29=0," ",'příjmy-paragraf'!C29)</f>
        <v>KÚLK - MV GŘ HZS ČR</v>
      </c>
      <c r="D29" s="1125"/>
      <c r="E29" s="1034">
        <f>IF('příjmy-paragraf'!G29=0," ",'příjmy-paragraf'!G29)</f>
        <v>32282</v>
      </c>
      <c r="F29" s="104"/>
      <c r="G29" s="1018"/>
      <c r="H29" s="555"/>
      <c r="I29" s="555"/>
      <c r="J29" s="638"/>
      <c r="K29" s="638"/>
      <c r="L29" s="104"/>
    </row>
    <row r="30" spans="1:12" x14ac:dyDescent="0.2">
      <c r="A30" s="1077"/>
      <c r="B30" s="1122"/>
      <c r="C30" s="629" t="str">
        <f>IF('příjmy-paragraf'!C30=0," ",'příjmy-paragraf'!C30)</f>
        <v>KÚLK - výchova lesních p.</v>
      </c>
      <c r="D30" s="1126"/>
      <c r="E30" s="1034">
        <f>IF('příjmy-paragraf'!G30=0," ",'příjmy-paragraf'!G30)</f>
        <v>8688</v>
      </c>
      <c r="F30" s="104"/>
      <c r="G30" s="699">
        <f>IF('výdaje-paragraf'!A25=0," ",'výdaje-paragraf'!A25)</f>
        <v>3639</v>
      </c>
      <c r="H30" s="893" t="str">
        <f>IF('výdaje-paragraf'!B25=0," ",'výdaje-paragraf'!B25)</f>
        <v>komunální služby a územní rozvoj</v>
      </c>
      <c r="I30" s="538" t="str">
        <f>IF('výdaje-paragraf'!C25=0," ",'výdaje-paragraf'!C25)</f>
        <v>opravy a investice</v>
      </c>
      <c r="J30" s="1137">
        <f>SUM(K30:K32)</f>
        <v>55040000</v>
      </c>
      <c r="K30" s="642">
        <f>IF('výdaje-paragraf'!G25=0," ",'výdaje-paragraf'!G25)</f>
        <v>55000000</v>
      </c>
      <c r="L30" s="104"/>
    </row>
    <row r="31" spans="1:12" x14ac:dyDescent="0.2">
      <c r="A31" s="496">
        <f>IF('příjmy-paragraf'!A31=0," ",'příjmy-paragraf'!A31)</f>
        <v>4121</v>
      </c>
      <c r="B31" s="623" t="str">
        <f>IF('příjmy-paragraf'!B31=0," ",'příjmy-paragraf'!B31)</f>
        <v>neinvestiční přijaté transfery od obcí</v>
      </c>
      <c r="C31" s="624" t="str">
        <f>IF('příjmy-paragraf'!C31=0," ",'příjmy-paragraf'!C31)</f>
        <v>obce - přestuky</v>
      </c>
      <c r="D31" s="501">
        <f>IF('příjmy-paragraf'!F31=0," ",'příjmy-paragraf'!F31)</f>
        <v>4500</v>
      </c>
      <c r="E31" s="502"/>
      <c r="F31" s="104"/>
      <c r="G31" s="1020"/>
      <c r="H31" s="1054"/>
      <c r="I31" s="1055"/>
      <c r="J31" s="1138"/>
      <c r="K31" s="1056"/>
      <c r="L31" s="104"/>
    </row>
    <row r="32" spans="1:12" x14ac:dyDescent="0.2">
      <c r="A32" s="496">
        <f>IF('příjmy-paragraf'!A32=0," ",'příjmy-paragraf'!A32)</f>
        <v>4122</v>
      </c>
      <c r="B32" s="623" t="str">
        <f>IF('příjmy-paragraf'!B32=0," ",'příjmy-paragraf'!B32)</f>
        <v>neinvestiční přijaté dotace od krajů</v>
      </c>
      <c r="C32" s="624" t="str">
        <f>IF('příjmy-paragraf'!C32=0," ",'příjmy-paragraf'!C32)</f>
        <v>DPS služby klientům</v>
      </c>
      <c r="D32" s="1011">
        <f>IF('příjmy-paragraf'!F32=0," ",'příjmy-paragraf'!F32)</f>
        <v>1488233</v>
      </c>
      <c r="E32" s="502"/>
      <c r="F32" s="104"/>
      <c r="G32" s="523"/>
      <c r="H32" s="894"/>
      <c r="I32" s="641" t="str">
        <f>IF('výdaje-paragraf'!C26=0," ",'výdaje-paragraf'!C26)</f>
        <v>platby dani a poplatků</v>
      </c>
      <c r="J32" s="1139"/>
      <c r="K32" s="643">
        <f>IF('výdaje-paragraf'!G26=0," ",'výdaje-paragraf'!G26)</f>
        <v>40000</v>
      </c>
      <c r="L32" s="104"/>
    </row>
    <row r="33" spans="1:12" x14ac:dyDescent="0.2">
      <c r="A33" s="489">
        <f>IF('příjmy-paragraf'!A33=0," ",'příjmy-paragraf'!A33)</f>
        <v>4213</v>
      </c>
      <c r="B33" s="849" t="str">
        <f>IF('příjmy-paragraf'!B33=0," ",'příjmy-paragraf'!B33)</f>
        <v>investiční přijaté dotace ze SF</v>
      </c>
      <c r="C33" s="628" t="str">
        <f>IF('příjmy-paragraf'!C33=0," ",'příjmy-paragraf'!C33)</f>
        <v>SZIF-MŠ herní prvky</v>
      </c>
      <c r="D33" s="494">
        <f>IF('příjmy-paragraf'!F33=0," ",'příjmy-paragraf'!F33)</f>
        <v>586648</v>
      </c>
      <c r="E33" s="495" t="str">
        <f>IF('příjmy-paragraf'!G33=0," ",'příjmy-paragraf'!G33)</f>
        <v xml:space="preserve"> </v>
      </c>
      <c r="F33" s="104"/>
      <c r="G33" s="563">
        <f>IF('výdaje-paragraf'!A27=0," ",'výdaje-paragraf'!A27)</f>
        <v>3713</v>
      </c>
      <c r="H33" s="549" t="str">
        <f>IF('výdaje-paragraf'!B27=0," ",'výdaje-paragraf'!B27)</f>
        <v>změny technologíí vytápění</v>
      </c>
      <c r="I33" s="644" t="str">
        <f>IF('výdaje-paragraf'!C27=0," ",'výdaje-paragraf'!C27)</f>
        <v>Teplárenská novoměstská</v>
      </c>
      <c r="J33" s="551" t="str">
        <f>IF('výdaje-paragraf'!F27=0," ",'výdaje-paragraf'!F27)</f>
        <v xml:space="preserve"> </v>
      </c>
      <c r="K33" s="551" t="str">
        <f>IF('výdaje-paragraf'!G27=0," ",'výdaje-paragraf'!G27)</f>
        <v xml:space="preserve"> </v>
      </c>
      <c r="L33" s="104"/>
    </row>
    <row r="34" spans="1:12" x14ac:dyDescent="0.2">
      <c r="A34" s="1074">
        <f>IF('příjmy-paragraf'!A34=0," ",'příjmy-paragraf'!A34)</f>
        <v>4216</v>
      </c>
      <c r="B34" s="1078" t="str">
        <f>IF('příjmy-paragraf'!B34=0," ",'příjmy-paragraf'!B34)</f>
        <v>investiční dotace ze SR</v>
      </c>
      <c r="C34" s="624" t="str">
        <f>IF('příjmy-paragraf'!C34=0," ",'příjmy-paragraf'!C34)</f>
        <v>MMR-sportoviště ZŠ</v>
      </c>
      <c r="D34" s="1129">
        <f>SUM(E34:E35)</f>
        <v>5608161</v>
      </c>
      <c r="E34" s="508">
        <f>IF('příjmy-paragraf'!G34=0," ",'příjmy-paragraf'!G34)</f>
        <v>3108161</v>
      </c>
      <c r="F34" s="104"/>
      <c r="G34" s="523">
        <f>IF('výdaje-paragraf'!A28=0," ",'výdaje-paragraf'!A28)</f>
        <v>3722</v>
      </c>
      <c r="H34" s="532" t="str">
        <f>IF('výdaje-paragraf'!B28=0," ",'výdaje-paragraf'!B28)</f>
        <v>sběr a svoz komunálních odpadů</v>
      </c>
      <c r="I34" s="645" t="str">
        <f>IF('výdaje-paragraf'!C28=0," ",'výdaje-paragraf'!C28)</f>
        <v>odpadové hospodářství</v>
      </c>
      <c r="J34" s="535">
        <f>IF('výdaje-paragraf'!F28=0," ",'výdaje-paragraf'!F28)</f>
        <v>7179000</v>
      </c>
      <c r="K34" s="535" t="str">
        <f>IF('výdaje-paragraf'!G28=0," ",'výdaje-paragraf'!G28)</f>
        <v xml:space="preserve"> </v>
      </c>
      <c r="L34" s="104"/>
    </row>
    <row r="35" spans="1:12" x14ac:dyDescent="0.2">
      <c r="A35" s="1127"/>
      <c r="B35" s="1128"/>
      <c r="C35" s="850" t="str">
        <f>IF('příjmy-paragraf'!C35=0," ",'příjmy-paragraf'!C35)</f>
        <v>MVGŘ HZS-dotace hasiči</v>
      </c>
      <c r="D35" s="1130"/>
      <c r="E35" s="651">
        <f>IF('příjmy-paragraf'!G35=0," ",'příjmy-paragraf'!G35)</f>
        <v>2500000</v>
      </c>
      <c r="F35" s="104"/>
      <c r="G35" s="1144">
        <f>IF('výdaje-paragraf'!A29=0," ",'výdaje-paragraf'!A29)</f>
        <v>3745</v>
      </c>
      <c r="H35" s="1089" t="str">
        <f>IF('výdaje-paragraf'!B29=0," ",'výdaje-paragraf'!B29)</f>
        <v>péče o vzhled obci a veřejnou zeleň</v>
      </c>
      <c r="I35" s="576" t="str">
        <f>IF('výdaje-paragraf'!C29=0," ",'výdaje-paragraf'!C29)</f>
        <v>zeleň a čištění města</v>
      </c>
      <c r="J35" s="1143">
        <f>SUM(K35:K39)</f>
        <v>4076000</v>
      </c>
      <c r="K35" s="638">
        <f>IF('výdaje-paragraf'!G29=0," ",'výdaje-paragraf'!G29)</f>
        <v>1360000</v>
      </c>
      <c r="L35" s="104"/>
    </row>
    <row r="36" spans="1:12" x14ac:dyDescent="0.2">
      <c r="A36" s="1057">
        <f>IF('příjmy-paragraf'!A36=0," ",'příjmy-paragraf'!A36)</f>
        <v>4221</v>
      </c>
      <c r="B36" s="623" t="str">
        <f>IF('příjmy-paragraf'!B36=0," ",'příjmy-paragraf'!B36)</f>
        <v>investiční přijaté transfery od obcí</v>
      </c>
      <c r="C36" s="1058" t="str">
        <f>IF('příjmy-paragraf'!C36=0," ",'příjmy-paragraf'!C36)</f>
        <v>obce - zubní ordinace</v>
      </c>
      <c r="D36" s="1021">
        <f>IF('příjmy-paragraf'!F36=0," ",'příjmy-paragraf'!F36)</f>
        <v>560000</v>
      </c>
      <c r="E36" s="1033">
        <f>IF('příjmy-paragraf'!G36=0," ",'příjmy-paragraf'!G36)</f>
        <v>560000</v>
      </c>
      <c r="F36" s="104"/>
      <c r="G36" s="1145"/>
      <c r="H36" s="1090"/>
      <c r="I36" s="1053"/>
      <c r="J36" s="1143"/>
      <c r="K36" s="851"/>
      <c r="L36" s="104"/>
    </row>
    <row r="37" spans="1:12" x14ac:dyDescent="0.2">
      <c r="A37" s="1135">
        <f>IF('příjmy-paragraf'!A37=0," ",'příjmy-paragraf'!A37)</f>
        <v>4222</v>
      </c>
      <c r="B37" s="1133" t="str">
        <f>IF('příjmy-paragraf'!B37=0," ",'příjmy-paragraf'!B37)</f>
        <v>investiční dotace kraj</v>
      </c>
      <c r="C37" s="491" t="str">
        <f>IF('příjmy-paragraf'!C37=0," ",'příjmy-paragraf'!C37)</f>
        <v>karavanová stání kemp</v>
      </c>
      <c r="D37" s="1068">
        <f>SUM(E37:E39)</f>
        <v>2200000</v>
      </c>
      <c r="E37" s="495">
        <f>IF('příjmy-paragraf'!G37=0," ",'příjmy-paragraf'!G37)</f>
        <v>400000</v>
      </c>
      <c r="F37" s="104"/>
      <c r="G37" s="1145"/>
      <c r="H37" s="1090"/>
      <c r="I37" s="637" t="str">
        <f>IF('výdaje-paragraf'!C30=0," ",'výdaje-paragraf'!C30)</f>
        <v>VPP</v>
      </c>
      <c r="J37" s="1143"/>
      <c r="K37" s="640">
        <f>IF('výdaje-paragraf'!G30=0," ",'výdaje-paragraf'!G30)</f>
        <v>2716000</v>
      </c>
      <c r="L37" s="104"/>
    </row>
    <row r="38" spans="1:12" x14ac:dyDescent="0.2">
      <c r="A38" s="1136"/>
      <c r="B38" s="1134"/>
      <c r="C38" s="491" t="str">
        <f>IF('příjmy-paragraf'!C38=0," ",'příjmy-paragraf'!C38)</f>
        <v>sportoviště ZŠ</v>
      </c>
      <c r="D38" s="1131"/>
      <c r="E38" s="495">
        <f>IF('příjmy-paragraf'!G38=0," ",'příjmy-paragraf'!G38)</f>
        <v>1700000</v>
      </c>
      <c r="F38" s="104"/>
      <c r="G38" s="1145"/>
      <c r="H38" s="1090"/>
      <c r="I38" s="925"/>
      <c r="J38" s="1143"/>
      <c r="K38" s="851"/>
      <c r="L38" s="104"/>
    </row>
    <row r="39" spans="1:12" x14ac:dyDescent="0.2">
      <c r="A39" s="1083"/>
      <c r="B39" s="1085"/>
      <c r="C39" s="491" t="str">
        <f>IF('příjmy-paragraf'!C39=0," ",'příjmy-paragraf'!C39)</f>
        <v>dotace-auto hasiči</v>
      </c>
      <c r="D39" s="1132"/>
      <c r="E39" s="495">
        <f>IF('příjmy-paragraf'!G39=0," ",'příjmy-paragraf'!G39)</f>
        <v>100000</v>
      </c>
      <c r="F39" s="104"/>
      <c r="G39" s="1146"/>
      <c r="H39" s="1147"/>
      <c r="I39" s="924"/>
      <c r="J39" s="1143"/>
      <c r="K39" s="639"/>
      <c r="L39" s="104"/>
    </row>
    <row r="40" spans="1:12" x14ac:dyDescent="0.2">
      <c r="A40" s="939" t="str">
        <f>IF('příjmy-paragraf'!A40=0," ",'příjmy-paragraf'!A40)</f>
        <v xml:space="preserve"> </v>
      </c>
      <c r="B40" s="948" t="str">
        <f>IF('příjmy-paragraf'!B40=0," ",'příjmy-paragraf'!B40)</f>
        <v>Dotace</v>
      </c>
      <c r="C40" s="949" t="str">
        <f>IF('příjmy-paragraf'!C40=0," ",'příjmy-paragraf'!C40)</f>
        <v xml:space="preserve"> </v>
      </c>
      <c r="D40" s="942" t="str">
        <f>IF('příjmy-paragraf'!F40=0," ",'příjmy-paragraf'!F40)</f>
        <v xml:space="preserve"> </v>
      </c>
      <c r="E40" s="945">
        <f>SUM(D20:D39)</f>
        <v>21275144</v>
      </c>
      <c r="F40" s="104"/>
      <c r="G40" s="523">
        <f>IF('výdaje-paragraf'!A31=0," ",'výdaje-paragraf'!A31)</f>
        <v>4351</v>
      </c>
      <c r="H40" s="532" t="str">
        <f>IF('výdaje-paragraf'!B31=0," ",'výdaje-paragraf'!B31)</f>
        <v>osobní asist., peč. služba  …</v>
      </c>
      <c r="I40" s="645" t="str">
        <f>IF('výdaje-paragraf'!C31=0," ",'výdaje-paragraf'!C31)</f>
        <v>DPS</v>
      </c>
      <c r="J40" s="535">
        <f>IF('výdaje-paragraf'!F31=0," ",'výdaje-paragraf'!F31)</f>
        <v>2494000</v>
      </c>
      <c r="K40" s="535" t="str">
        <f>IF('výdaje-paragraf'!G31=0," ",'výdaje-paragraf'!G31)</f>
        <v xml:space="preserve"> </v>
      </c>
      <c r="L40" s="104"/>
    </row>
    <row r="41" spans="1:12" x14ac:dyDescent="0.2">
      <c r="A41" s="496">
        <f>IF('příjmy-paragraf'!A41=0," ",'příjmy-paragraf'!A41)</f>
        <v>1031</v>
      </c>
      <c r="B41" s="623" t="str">
        <f>IF('příjmy-paragraf'!B41=0," ",'příjmy-paragraf'!B41)</f>
        <v>pěstební činnost</v>
      </c>
      <c r="C41" s="623" t="str">
        <f>IF('příjmy-paragraf'!C41=0," ",'příjmy-paragraf'!C41)</f>
        <v>les</v>
      </c>
      <c r="D41" s="501">
        <f>IF('příjmy-paragraf'!F41=0," ",'příjmy-paragraf'!F41)</f>
        <v>515000</v>
      </c>
      <c r="E41" s="508" t="str">
        <f>IF('příjmy-paragraf'!G41=0," ",'příjmy-paragraf'!G41)</f>
        <v xml:space="preserve"> </v>
      </c>
      <c r="F41" s="107"/>
      <c r="G41" s="563">
        <f>IF('výdaje-paragraf'!A32=0," ",'výdaje-paragraf'!A32)</f>
        <v>5213</v>
      </c>
      <c r="H41" s="549" t="str">
        <f>IF('výdaje-paragraf'!B32=0," ",'výdaje-paragraf'!B32)</f>
        <v>krizová opatření</v>
      </c>
      <c r="I41" s="644" t="str">
        <f>IF('výdaje-paragraf'!C32=0," ",'výdaje-paragraf'!C32)</f>
        <v>krizová rezerva</v>
      </c>
      <c r="J41" s="551">
        <f>IF('výdaje-paragraf'!F32=0," ",'výdaje-paragraf'!F32)</f>
        <v>500000</v>
      </c>
      <c r="K41" s="551" t="str">
        <f>IF('výdaje-paragraf'!G32=0," ",'výdaje-paragraf'!G32)</f>
        <v xml:space="preserve"> </v>
      </c>
      <c r="L41" s="104"/>
    </row>
    <row r="42" spans="1:12" x14ac:dyDescent="0.2">
      <c r="A42" s="489">
        <f>IF('příjmy-paragraf'!A42=0," ",'příjmy-paragraf'!A42)</f>
        <v>2321</v>
      </c>
      <c r="B42" s="849" t="str">
        <f>IF('příjmy-paragraf'!B42=0," ",'příjmy-paragraf'!B42)</f>
        <v>odvádění a čištění odpadních vod</v>
      </c>
      <c r="C42" s="849" t="str">
        <f>IF('příjmy-paragraf'!C42=0," ",'příjmy-paragraf'!C42)</f>
        <v>nájemné FVS</v>
      </c>
      <c r="D42" s="494">
        <f>IF('příjmy-paragraf'!F42=0," ",'příjmy-paragraf'!F42)</f>
        <v>242000</v>
      </c>
      <c r="E42" s="505" t="str">
        <f>IF('příjmy-paragraf'!G42=0," ",'příjmy-paragraf'!G42)</f>
        <v xml:space="preserve"> </v>
      </c>
      <c r="F42" s="104"/>
      <c r="G42" s="523">
        <f>IF('výdaje-paragraf'!A33=0," ",'výdaje-paragraf'!A33)</f>
        <v>5512</v>
      </c>
      <c r="H42" s="532" t="str">
        <f>IF('výdaje-paragraf'!B33=0," ",'výdaje-paragraf'!B33)</f>
        <v>požární ochrana - dobrovolná část</v>
      </c>
      <c r="I42" s="645" t="str">
        <f>IF('výdaje-paragraf'!C33=0," ",'výdaje-paragraf'!C33)</f>
        <v>JSDH</v>
      </c>
      <c r="J42" s="1012">
        <f>IF('výdaje-paragraf'!F33=0," ",'výdaje-paragraf'!F33)</f>
        <v>10137000</v>
      </c>
      <c r="K42" s="535" t="str">
        <f>IF('výdaje-paragraf'!G33=0," ",'výdaje-paragraf'!G33)</f>
        <v xml:space="preserve"> </v>
      </c>
      <c r="L42" s="104"/>
    </row>
    <row r="43" spans="1:12" x14ac:dyDescent="0.2">
      <c r="A43" s="496">
        <f>IF('příjmy-paragraf'!A43=0," ",'příjmy-paragraf'!A43)</f>
        <v>3314</v>
      </c>
      <c r="B43" s="623" t="str">
        <f>IF('příjmy-paragraf'!B43=0," ",'příjmy-paragraf'!B43)</f>
        <v>činnosti knihovnické</v>
      </c>
      <c r="C43" s="623" t="str">
        <f>IF('příjmy-paragraf'!C43=0," ",'příjmy-paragraf'!C43)</f>
        <v>knihovna</v>
      </c>
      <c r="D43" s="501">
        <f>IF('příjmy-paragraf'!F43=0," ",'příjmy-paragraf'!F43)</f>
        <v>15000</v>
      </c>
      <c r="E43" s="508" t="str">
        <f>IF('příjmy-paragraf'!G43=0," ",'příjmy-paragraf'!G43)</f>
        <v xml:space="preserve"> </v>
      </c>
      <c r="F43" s="104"/>
      <c r="G43" s="563">
        <f>IF('výdaje-paragraf'!A34=0," ",'výdaje-paragraf'!A34)</f>
        <v>6112</v>
      </c>
      <c r="H43" s="549" t="str">
        <f>IF('výdaje-paragraf'!B34=0," ",'výdaje-paragraf'!B34)</f>
        <v>zastupitelstva obcí</v>
      </c>
      <c r="I43" s="644" t="str">
        <f>IF('výdaje-paragraf'!C34=0," ",'výdaje-paragraf'!C34)</f>
        <v>Město</v>
      </c>
      <c r="J43" s="551">
        <f>IF('výdaje-paragraf'!F34=0," ",'výdaje-paragraf'!F34)</f>
        <v>3005000</v>
      </c>
      <c r="K43" s="551" t="str">
        <f>IF('výdaje-paragraf'!G34=0," ",'výdaje-paragraf'!G34)</f>
        <v xml:space="preserve"> </v>
      </c>
      <c r="L43" s="104"/>
    </row>
    <row r="44" spans="1:12" x14ac:dyDescent="0.2">
      <c r="A44" s="489">
        <f>IF('příjmy-paragraf'!A44=0," ",'příjmy-paragraf'!A44)</f>
        <v>3315</v>
      </c>
      <c r="B44" s="849" t="str">
        <f>IF('příjmy-paragraf'!B44=0," ",'příjmy-paragraf'!B44)</f>
        <v>činosti muzeí a galerií</v>
      </c>
      <c r="C44" s="849" t="str">
        <f>IF('příjmy-paragraf'!C44=0," ",'příjmy-paragraf'!C44)</f>
        <v>muzeum</v>
      </c>
      <c r="D44" s="494">
        <f>IF('příjmy-paragraf'!F44=0," ",'příjmy-paragraf'!F44)</f>
        <v>1196</v>
      </c>
      <c r="E44" s="505" t="str">
        <f>IF('příjmy-paragraf'!G44=0," ",'příjmy-paragraf'!G44)</f>
        <v xml:space="preserve"> </v>
      </c>
      <c r="F44" s="104"/>
      <c r="G44" s="523">
        <f>IF('výdaje-paragraf'!A35=0," ",'výdaje-paragraf'!A35)</f>
        <v>6118</v>
      </c>
      <c r="H44" s="532" t="str">
        <f>IF('výdaje-paragraf'!B35=0," ",'výdaje-paragraf'!B35)</f>
        <v>volby</v>
      </c>
      <c r="I44" s="645" t="str">
        <f>IF('výdaje-paragraf'!C35=0," ",'výdaje-paragraf'!C35)</f>
        <v xml:space="preserve"> </v>
      </c>
      <c r="J44" s="535">
        <f>IF('výdaje-paragraf'!F35=0," ",'výdaje-paragraf'!F35)</f>
        <v>169400</v>
      </c>
      <c r="K44" s="535" t="str">
        <f>IF('výdaje-paragraf'!G35=0," ",'výdaje-paragraf'!G35)</f>
        <v xml:space="preserve"> </v>
      </c>
      <c r="L44" s="104"/>
    </row>
    <row r="45" spans="1:12" x14ac:dyDescent="0.2">
      <c r="A45" s="496">
        <f>IF('příjmy-paragraf'!A45=0," ",'příjmy-paragraf'!A45)</f>
        <v>3349</v>
      </c>
      <c r="B45" s="623" t="str">
        <f>IF('příjmy-paragraf'!B45=0," ",'příjmy-paragraf'!B45)</f>
        <v>záležitosti sdělovacích prostředků (noviny)</v>
      </c>
      <c r="C45" s="623" t="str">
        <f>IF('příjmy-paragraf'!C45=0," ",'příjmy-paragraf'!C45)</f>
        <v>noviny</v>
      </c>
      <c r="D45" s="501">
        <f>IF('příjmy-paragraf'!F45=0," ",'příjmy-paragraf'!F45)</f>
        <v>15000</v>
      </c>
      <c r="E45" s="508" t="str">
        <f>IF('příjmy-paragraf'!G45=0," ",'příjmy-paragraf'!G45)</f>
        <v xml:space="preserve"> </v>
      </c>
      <c r="F45" s="104"/>
      <c r="G45" s="1086">
        <f>IF('výdaje-paragraf'!A36=0," ",'výdaje-paragraf'!A36)</f>
        <v>6171</v>
      </c>
      <c r="H45" s="1089" t="str">
        <f>IF('výdaje-paragraf'!B36=0," ",'výdaje-paragraf'!B36)</f>
        <v>činnost místní správy</v>
      </c>
      <c r="I45" s="576" t="str">
        <f>IF('výdaje-paragraf'!C36=0," ",'výdaje-paragraf'!C36)</f>
        <v>Město</v>
      </c>
      <c r="J45" s="1092">
        <f>SUM(K45:K47)</f>
        <v>26596000</v>
      </c>
      <c r="K45" s="647">
        <f>IF('výdaje-paragraf'!G36=0," ",'výdaje-paragraf'!G36)</f>
        <v>1571000</v>
      </c>
      <c r="L45" s="104"/>
    </row>
    <row r="46" spans="1:12" x14ac:dyDescent="0.2">
      <c r="A46" s="489">
        <f>IF('příjmy-paragraf'!A46=0," ",'příjmy-paragraf'!A46)</f>
        <v>3399</v>
      </c>
      <c r="B46" s="849" t="str">
        <f>IF('příjmy-paragraf'!B46=0," ",'příjmy-paragraf'!B46)</f>
        <v>vstupné na kulturní akce</v>
      </c>
      <c r="C46" s="849" t="str">
        <f>IF('příjmy-paragraf'!C46=0," ",'příjmy-paragraf'!C46)</f>
        <v xml:space="preserve"> </v>
      </c>
      <c r="D46" s="494">
        <f>IF('příjmy-paragraf'!F46=0," ",'příjmy-paragraf'!F46)</f>
        <v>30000</v>
      </c>
      <c r="E46" s="505" t="str">
        <f>IF('příjmy-paragraf'!G46=0," ",'příjmy-paragraf'!G46)</f>
        <v xml:space="preserve"> </v>
      </c>
      <c r="F46" s="104"/>
      <c r="G46" s="1087"/>
      <c r="H46" s="1090"/>
      <c r="I46" s="637"/>
      <c r="J46" s="1093"/>
      <c r="K46" s="640"/>
      <c r="L46" s="104"/>
    </row>
    <row r="47" spans="1:12" x14ac:dyDescent="0.2">
      <c r="A47" s="496">
        <f>IF('příjmy-paragraf'!A47=0," ",'příjmy-paragraf'!A47)</f>
        <v>3612</v>
      </c>
      <c r="B47" s="623" t="str">
        <f>IF('příjmy-paragraf'!B47=0," ",'příjmy-paragraf'!B47)</f>
        <v>bytové hospodářství</v>
      </c>
      <c r="C47" s="623" t="str">
        <f>IF('příjmy-paragraf'!C47=0," ",'příjmy-paragraf'!C47)</f>
        <v>nájem byty</v>
      </c>
      <c r="D47" s="1011">
        <f>IF('příjmy-paragraf'!F47=0," ",'příjmy-paragraf'!F47)</f>
        <v>28320000</v>
      </c>
      <c r="E47" s="508" t="str">
        <f>IF('příjmy-paragraf'!G47=0," ",'příjmy-paragraf'!G47)</f>
        <v xml:space="preserve"> </v>
      </c>
      <c r="F47" s="104"/>
      <c r="G47" s="1088"/>
      <c r="H47" s="1091"/>
      <c r="I47" s="646" t="str">
        <f>IF('výdaje-paragraf'!C37=0," ",'výdaje-paragraf'!C37)</f>
        <v>MěÚ</v>
      </c>
      <c r="J47" s="1094"/>
      <c r="K47" s="639">
        <f>IF('výdaje-paragraf'!G37=0," ",'výdaje-paragraf'!G37)</f>
        <v>25025000</v>
      </c>
      <c r="L47" s="104"/>
    </row>
    <row r="48" spans="1:12" x14ac:dyDescent="0.2">
      <c r="A48" s="489">
        <f>IF('příjmy-paragraf'!A48=0," ",'příjmy-paragraf'!A48)</f>
        <v>3613</v>
      </c>
      <c r="B48" s="849" t="str">
        <f>IF('příjmy-paragraf'!B48=0," ",'příjmy-paragraf'!B48)</f>
        <v>nebytové hospodářství</v>
      </c>
      <c r="C48" s="849" t="str">
        <f>IF('příjmy-paragraf'!C48=0," ",'příjmy-paragraf'!C48)</f>
        <v>nájem nebytový</v>
      </c>
      <c r="D48" s="494">
        <f>IF('příjmy-paragraf'!F48=0," ",'příjmy-paragraf'!F48)</f>
        <v>2300000</v>
      </c>
      <c r="E48" s="505" t="str">
        <f>IF('příjmy-paragraf'!G48=0," ",'příjmy-paragraf'!G48)</f>
        <v xml:space="preserve"> </v>
      </c>
      <c r="F48" s="104"/>
      <c r="G48" s="523">
        <f>IF('výdaje-paragraf'!A38=0," ",'výdaje-paragraf'!A38)</f>
        <v>6223</v>
      </c>
      <c r="H48" s="532" t="str">
        <f>IF('výdaje-paragraf'!B38=0," ",'výdaje-paragraf'!B38)</f>
        <v>mezinárodní spolupráce</v>
      </c>
      <c r="I48" s="645" t="str">
        <f>IF('výdaje-paragraf'!C38=0," ",'výdaje-paragraf'!C38)</f>
        <v>Evropská Nová Města</v>
      </c>
      <c r="J48" s="535">
        <f>IF('výdaje-paragraf'!F38=0," ",'výdaje-paragraf'!F38)</f>
        <v>50000</v>
      </c>
      <c r="K48" s="535" t="str">
        <f>IF('výdaje-paragraf'!G38=0," ",'výdaje-paragraf'!G38)</f>
        <v xml:space="preserve"> </v>
      </c>
      <c r="L48" s="104"/>
    </row>
    <row r="49" spans="1:12" x14ac:dyDescent="0.2">
      <c r="A49" s="496">
        <f>IF('příjmy-paragraf'!A49=0," ",'příjmy-paragraf'!A49)</f>
        <v>3631</v>
      </c>
      <c r="B49" s="623" t="str">
        <f>IF('příjmy-paragraf'!B49=0," ",'příjmy-paragraf'!B49)</f>
        <v>veřejné osvětlení (pronájem plošiny)</v>
      </c>
      <c r="C49" s="623" t="str">
        <f>IF('příjmy-paragraf'!C49=0," ",'příjmy-paragraf'!C49)</f>
        <v>veřejné osvětlení</v>
      </c>
      <c r="D49" s="501">
        <f>IF('příjmy-paragraf'!F49=0," ",'příjmy-paragraf'!F49)</f>
        <v>10000</v>
      </c>
      <c r="E49" s="508" t="str">
        <f>IF('příjmy-paragraf'!G49=0," ",'příjmy-paragraf'!G49)</f>
        <v xml:space="preserve"> </v>
      </c>
      <c r="F49" s="104"/>
      <c r="G49" s="563">
        <f>IF('výdaje-paragraf'!A39=0," ",'výdaje-paragraf'!A39)</f>
        <v>6320</v>
      </c>
      <c r="H49" s="549" t="str">
        <f>IF('výdaje-paragraf'!B39=0," ",'výdaje-paragraf'!B39)</f>
        <v>pojištění funkčně nespecifikované</v>
      </c>
      <c r="I49" s="644" t="str">
        <f>IF('výdaje-paragraf'!C39=0," ",'výdaje-paragraf'!C39)</f>
        <v>pojištění majetku a odpovědnosti</v>
      </c>
      <c r="J49" s="551">
        <f>IF('výdaje-paragraf'!F39=0," ",'výdaje-paragraf'!F39)</f>
        <v>320000</v>
      </c>
      <c r="K49" s="551"/>
      <c r="L49" s="104"/>
    </row>
    <row r="50" spans="1:12" x14ac:dyDescent="0.2">
      <c r="A50" s="489">
        <f>IF('příjmy-paragraf'!A50=0," ",'příjmy-paragraf'!A50)</f>
        <v>3632</v>
      </c>
      <c r="B50" s="849" t="str">
        <f>IF('příjmy-paragraf'!B50=0," ",'příjmy-paragraf'!B50)</f>
        <v>pohřebnictví</v>
      </c>
      <c r="C50" s="849" t="str">
        <f>IF('příjmy-paragraf'!C50=0," ",'příjmy-paragraf'!C50)</f>
        <v>pohřebnictví</v>
      </c>
      <c r="D50" s="494">
        <f>IF('příjmy-paragraf'!F50=0," ",'příjmy-paragraf'!F50)</f>
        <v>50000</v>
      </c>
      <c r="E50" s="505" t="str">
        <f>IF('příjmy-paragraf'!G50=0," ",'příjmy-paragraf'!G50)</f>
        <v xml:space="preserve"> </v>
      </c>
      <c r="F50" s="104"/>
      <c r="G50" s="523">
        <f>IF('výdaje-paragraf'!A40=0," ",'výdaje-paragraf'!A40)</f>
        <v>6330</v>
      </c>
      <c r="H50" s="532" t="str">
        <f>IF('výdaje-paragraf'!B40=0," ",'výdaje-paragraf'!B40)</f>
        <v>převody vlastním fondům</v>
      </c>
      <c r="I50" s="645" t="str">
        <f>IF('výdaje-paragraf'!C40=0," ",'výdaje-paragraf'!C40)</f>
        <v>sociální fond</v>
      </c>
      <c r="J50" s="535">
        <f>IF('výdaje-paragraf'!F40=0," ",'výdaje-paragraf'!F40)</f>
        <v>590000</v>
      </c>
      <c r="K50" s="535" t="str">
        <f>IF('výdaje-paragraf'!G40=0," ",'výdaje-paragraf'!G40)</f>
        <v xml:space="preserve"> </v>
      </c>
      <c r="L50" s="104"/>
    </row>
    <row r="51" spans="1:12" x14ac:dyDescent="0.2">
      <c r="A51" s="1074">
        <f>IF('příjmy-paragraf'!A51=0," ",'příjmy-paragraf'!A51)</f>
        <v>3639</v>
      </c>
      <c r="B51" s="1078" t="str">
        <f>IF('příjmy-paragraf'!B51=0," ",'příjmy-paragraf'!B51)</f>
        <v>územní rozvoj</v>
      </c>
      <c r="C51" s="926" t="str">
        <f>IF('příjmy-paragraf'!C51=0," ",'příjmy-paragraf'!C51)</f>
        <v>pronájem pozemků</v>
      </c>
      <c r="D51" s="1070">
        <f>SUM(E51:E56)</f>
        <v>14560000</v>
      </c>
      <c r="E51" s="508">
        <f>IF('příjmy-paragraf'!G51=0," ",'příjmy-paragraf'!G51)</f>
        <v>240000</v>
      </c>
      <c r="F51" s="104"/>
      <c r="G51" s="563">
        <f>IF('výdaje-paragraf'!A41=0," ",'výdaje-paragraf'!A41)</f>
        <v>6399</v>
      </c>
      <c r="H51" s="549" t="str">
        <f>IF('výdaje-paragraf'!B41=0," ",'výdaje-paragraf'!B41)</f>
        <v>ostatní finanční operace</v>
      </c>
      <c r="I51" s="644" t="str">
        <f>IF('výdaje-paragraf'!C41=0," ",'výdaje-paragraf'!C41)</f>
        <v>DPH, DPPO za město</v>
      </c>
      <c r="J51" s="1052">
        <f>IF('výdaje-paragraf'!F41=0," ",'výdaje-paragraf'!F41)</f>
        <v>1841000</v>
      </c>
      <c r="K51" s="551" t="str">
        <f>IF('výdaje-paragraf'!G41=0," ",'výdaje-paragraf'!G41)</f>
        <v xml:space="preserve"> </v>
      </c>
      <c r="L51" s="104"/>
    </row>
    <row r="52" spans="1:12" x14ac:dyDescent="0.2">
      <c r="A52" s="1075"/>
      <c r="B52" s="1079"/>
      <c r="C52" s="1061" t="str">
        <f>IF('příjmy-paragraf'!C52=0," ",'příjmy-paragraf'!C52)</f>
        <v>prodej pozemků</v>
      </c>
      <c r="D52" s="1071"/>
      <c r="E52" s="1062">
        <f>IF('příjmy-paragraf'!G52=0," ",'příjmy-paragraf'!G52)</f>
        <v>850000</v>
      </c>
      <c r="F52" s="104"/>
      <c r="G52" s="1103">
        <f>IF('výdaje-paragraf'!A42=0," ",'výdaje-paragraf'!A42)</f>
        <v>6402</v>
      </c>
      <c r="H52" s="1105" t="str">
        <f>IF('výdaje-paragraf'!B42=0," ",'výdaje-paragraf'!B42)</f>
        <v>finanční vypořádání</v>
      </c>
      <c r="I52" s="930" t="str">
        <f>IF('výdaje-paragraf'!C42=0," ",'výdaje-paragraf'!C42)</f>
        <v xml:space="preserve">vratka za volby prezidenta </v>
      </c>
      <c r="J52" s="1107">
        <f>SUM(K52:K53)</f>
        <v>579817</v>
      </c>
      <c r="K52" s="1063">
        <f>IF('výdaje-paragraf'!G42=0," ",'výdaje-paragraf'!G42)</f>
        <v>49966</v>
      </c>
      <c r="L52" s="104"/>
    </row>
    <row r="53" spans="1:12" x14ac:dyDescent="0.2">
      <c r="A53" s="1075"/>
      <c r="B53" s="1079"/>
      <c r="C53" s="1061" t="str">
        <f>IF('příjmy-paragraf'!C53=0," ",'příjmy-paragraf'!C53)</f>
        <v>prodej budov a staveb</v>
      </c>
      <c r="D53" s="1071"/>
      <c r="E53" s="1062">
        <f>IF('příjmy-paragraf'!G53=0," ",'příjmy-paragraf'!G53)</f>
        <v>50000</v>
      </c>
      <c r="F53" s="104"/>
      <c r="G53" s="1104"/>
      <c r="H53" s="1106"/>
      <c r="I53" s="1065" t="str">
        <f>IF('výdaje-paragraf'!C43=0," ",'výdaje-paragraf'!C43)</f>
        <v>vratka části dotace ZŠ</v>
      </c>
      <c r="J53" s="1108"/>
      <c r="K53" s="1064">
        <f>IF('výdaje-paragraf'!G43=0," ",'výdaje-paragraf'!G43)</f>
        <v>529851</v>
      </c>
      <c r="L53" s="104"/>
    </row>
    <row r="54" spans="1:12" x14ac:dyDescent="0.2">
      <c r="A54" s="1076"/>
      <c r="B54" s="1080"/>
      <c r="C54" s="1061" t="str">
        <f>IF('příjmy-paragraf'!C54=0," ",'příjmy-paragraf'!C54)</f>
        <v>kraj-komunikace náměstí</v>
      </c>
      <c r="D54" s="1072"/>
      <c r="E54" s="1062">
        <f>IF('příjmy-paragraf'!G54=0," ",'příjmy-paragraf'!G54)</f>
        <v>13270000</v>
      </c>
      <c r="F54" s="104"/>
      <c r="G54" s="1086">
        <f>IF('výdaje-paragraf'!A44=0," ",'výdaje-paragraf'!A44)</f>
        <v>6409</v>
      </c>
      <c r="H54" s="1097" t="str">
        <f>IF('výdaje-paragraf'!B44=0," ",'výdaje-paragraf'!B44)</f>
        <v>ostatní činnosti</v>
      </c>
      <c r="I54" s="576" t="str">
        <f>IF('výdaje-paragraf'!C44=0," ",'výdaje-paragraf'!C44)</f>
        <v>Mikroregion Frýdlantsko</v>
      </c>
      <c r="J54" s="1100">
        <f>SUM(K54:K57)</f>
        <v>4049000</v>
      </c>
      <c r="K54" s="638">
        <f>IF('výdaje-paragraf'!G44=0," ",'výdaje-paragraf'!G44)</f>
        <v>475000</v>
      </c>
      <c r="L54" s="104"/>
    </row>
    <row r="55" spans="1:12" x14ac:dyDescent="0.2">
      <c r="A55" s="1076"/>
      <c r="B55" s="1080"/>
      <c r="C55" s="1061" t="str">
        <f>IF('příjmy-paragraf'!C55=0," ",'příjmy-paragraf'!C55)</f>
        <v>příspěvek nadace ČEZ</v>
      </c>
      <c r="D55" s="1072"/>
      <c r="E55" s="1062">
        <f>IF('příjmy-paragraf'!G55=0," ",'příjmy-paragraf'!G55)</f>
        <v>150000</v>
      </c>
      <c r="F55" s="104"/>
      <c r="G55" s="1095"/>
      <c r="H55" s="1098"/>
      <c r="I55" s="637" t="str">
        <f>IF('výdaje-paragraf'!C45=0," ",'výdaje-paragraf'!C45)</f>
        <v>SO Smrk</v>
      </c>
      <c r="J55" s="1101"/>
      <c r="K55" s="640">
        <f>IF('výdaje-paragraf'!G45=0," ",'výdaje-paragraf'!G45)</f>
        <v>57000</v>
      </c>
      <c r="L55" s="104"/>
    </row>
    <row r="56" spans="1:12" x14ac:dyDescent="0.2">
      <c r="A56" s="1077"/>
      <c r="B56" s="1081"/>
      <c r="C56" s="1059"/>
      <c r="D56" s="1073"/>
      <c r="E56" s="934"/>
      <c r="F56" s="104"/>
      <c r="G56" s="1095"/>
      <c r="H56" s="1098"/>
      <c r="I56" s="637" t="str">
        <f>IF('výdaje-paragraf'!C46=0," ",'výdaje-paragraf'!C46)</f>
        <v>Svaz měst a obcí ČR</v>
      </c>
      <c r="J56" s="1101"/>
      <c r="K56" s="640">
        <f>IF('výdaje-paragraf'!G46=0," ",'výdaje-paragraf'!G46)</f>
        <v>17000</v>
      </c>
      <c r="L56" s="104"/>
    </row>
    <row r="57" spans="1:12" ht="13.5" thickBot="1" x14ac:dyDescent="0.25">
      <c r="A57" s="489">
        <f>IF('příjmy-paragraf'!A56=0," ",'příjmy-paragraf'!A56)</f>
        <v>3713</v>
      </c>
      <c r="B57" s="849" t="str">
        <f>IF('příjmy-paragraf'!B56=0," ",'příjmy-paragraf'!B56)</f>
        <v>technologie vytápění (Teplárenská)</v>
      </c>
      <c r="C57" s="849" t="str">
        <f>IF('příjmy-paragraf'!C56=0," ",'příjmy-paragraf'!C56)</f>
        <v>nájem Teplárenská</v>
      </c>
      <c r="D57" s="494">
        <f>IF('příjmy-paragraf'!F56=0," ",'příjmy-paragraf'!F56)</f>
        <v>1956000</v>
      </c>
      <c r="E57" s="505" t="str">
        <f>IF('příjmy-paragraf'!G56=0," ",'příjmy-paragraf'!G56)</f>
        <v xml:space="preserve"> </v>
      </c>
      <c r="F57" s="104"/>
      <c r="G57" s="1096"/>
      <c r="H57" s="1099"/>
      <c r="I57" s="1060" t="str">
        <f>IF('výdaje-paragraf'!C47=0," ",'výdaje-paragraf'!C47)</f>
        <v>daně placené městem</v>
      </c>
      <c r="J57" s="1102"/>
      <c r="K57" s="639">
        <f>IF('výdaje-paragraf'!G47=0," ",'výdaje-paragraf'!G47)</f>
        <v>3500000</v>
      </c>
      <c r="L57" s="104"/>
    </row>
    <row r="58" spans="1:12" ht="16.5" thickTop="1" thickBot="1" x14ac:dyDescent="0.3">
      <c r="A58" s="496">
        <f>IF('příjmy-paragraf'!A57=0," ",'příjmy-paragraf'!A57)</f>
        <v>3722</v>
      </c>
      <c r="B58" s="623" t="str">
        <f>IF('příjmy-paragraf'!B57=0," ",'příjmy-paragraf'!B57)</f>
        <v>sběr a svoz komunálního odpadu</v>
      </c>
      <c r="C58" s="623" t="str">
        <f>IF('příjmy-paragraf'!C57=0," ",'příjmy-paragraf'!C57)</f>
        <v>kompenzace FCC</v>
      </c>
      <c r="D58" s="501">
        <f>IF('příjmy-paragraf'!F57=0," ",'příjmy-paragraf'!F57)</f>
        <v>65000</v>
      </c>
      <c r="E58" s="508" t="str">
        <f>IF('příjmy-paragraf'!G57=0," ",'příjmy-paragraf'!G57)</f>
        <v xml:space="preserve"> </v>
      </c>
      <c r="F58" s="104"/>
      <c r="G58" s="635" t="s">
        <v>24</v>
      </c>
      <c r="H58" s="631"/>
      <c r="I58" s="631"/>
      <c r="J58" s="633">
        <f>SUM(J4:J57)</f>
        <v>166491069</v>
      </c>
      <c r="K58" s="636"/>
      <c r="L58" s="104"/>
    </row>
    <row r="59" spans="1:12" ht="13.5" thickTop="1" x14ac:dyDescent="0.2">
      <c r="A59" s="489">
        <f>IF('příjmy-paragraf'!A58=0," ",'příjmy-paragraf'!A58)</f>
        <v>3723</v>
      </c>
      <c r="B59" s="849" t="str">
        <f>IF('příjmy-paragraf'!B58=0," ",'příjmy-paragraf'!B58)</f>
        <v>sběr a svoz odpadu</v>
      </c>
      <c r="C59" s="849" t="str">
        <f>IF('příjmy-paragraf'!C58=0," ",'příjmy-paragraf'!C58)</f>
        <v>využití odpadu EKOKOM</v>
      </c>
      <c r="D59" s="494">
        <f>IF('příjmy-paragraf'!F58=0," ",'příjmy-paragraf'!F58)</f>
        <v>73000</v>
      </c>
      <c r="E59" s="505" t="str">
        <f>IF('příjmy-paragraf'!G58=0," ",'příjmy-paragraf'!G58)</f>
        <v xml:space="preserve"> </v>
      </c>
      <c r="F59" s="104"/>
      <c r="L59" s="104"/>
    </row>
    <row r="60" spans="1:12" x14ac:dyDescent="0.2">
      <c r="A60" s="496">
        <f>IF('příjmy-paragraf'!A59=0," ",'příjmy-paragraf'!A59)</f>
        <v>3725</v>
      </c>
      <c r="B60" s="623" t="str">
        <f>IF('příjmy-paragraf'!B59=0," ",'příjmy-paragraf'!B59)</f>
        <v>využívání komun. odpadů (Eko-com,Asocol)</v>
      </c>
      <c r="C60" s="623" t="str">
        <f>IF('příjmy-paragraf'!C59=0," ",'příjmy-paragraf'!C59)</f>
        <v>odpady EKOKOM</v>
      </c>
      <c r="D60" s="501">
        <f>IF('příjmy-paragraf'!F59=0," ",'příjmy-paragraf'!F59)</f>
        <v>705000</v>
      </c>
      <c r="E60" s="508" t="str">
        <f>IF('příjmy-paragraf'!G59=0," ",'příjmy-paragraf'!G59)</f>
        <v xml:space="preserve"> </v>
      </c>
      <c r="F60" s="104"/>
      <c r="L60" s="104"/>
    </row>
    <row r="61" spans="1:12" x14ac:dyDescent="0.2">
      <c r="A61" s="489">
        <f>IF('příjmy-paragraf'!A60=0," ",'příjmy-paragraf'!A60)</f>
        <v>3745</v>
      </c>
      <c r="B61" s="849" t="str">
        <f>IF('příjmy-paragraf'!B60=0," ",'příjmy-paragraf'!B60)</f>
        <v>péče o vzhled obce</v>
      </c>
      <c r="C61" s="849" t="str">
        <f>IF('příjmy-paragraf'!C60=0," ",'příjmy-paragraf'!C60)</f>
        <v>čištění města</v>
      </c>
      <c r="D61" s="494">
        <f>IF('příjmy-paragraf'!F60=0," ",'příjmy-paragraf'!F60)</f>
        <v>10000</v>
      </c>
      <c r="E61" s="505" t="str">
        <f>IF('příjmy-paragraf'!G60=0," ",'příjmy-paragraf'!G60)</f>
        <v xml:space="preserve"> </v>
      </c>
      <c r="F61" s="104"/>
      <c r="L61" s="104"/>
    </row>
    <row r="62" spans="1:12" x14ac:dyDescent="0.2">
      <c r="A62" s="496">
        <f>IF('příjmy-paragraf'!A61=0," ",'příjmy-paragraf'!A61)</f>
        <v>4351</v>
      </c>
      <c r="B62" s="623" t="str">
        <f>IF('příjmy-paragraf'!B61=0," ",'příjmy-paragraf'!B61)</f>
        <v>pečovatelská služba</v>
      </c>
      <c r="C62" s="623" t="str">
        <f>IF('příjmy-paragraf'!C61=0," ",'příjmy-paragraf'!C61)</f>
        <v>DPS služby klientům</v>
      </c>
      <c r="D62" s="501">
        <f>IF('příjmy-paragraf'!F61=0," ",'příjmy-paragraf'!F61)</f>
        <v>300000</v>
      </c>
      <c r="E62" s="508" t="str">
        <f>IF('příjmy-paragraf'!G61=0," ",'příjmy-paragraf'!G61)</f>
        <v xml:space="preserve"> </v>
      </c>
      <c r="F62" s="104"/>
      <c r="L62" s="104"/>
    </row>
    <row r="63" spans="1:12" x14ac:dyDescent="0.2">
      <c r="A63" s="1082">
        <f>IF('příjmy-paragraf'!A62=0," ",'příjmy-paragraf'!A62)</f>
        <v>6171</v>
      </c>
      <c r="B63" s="1084" t="str">
        <f>IF('příjmy-paragraf'!B62=0," ",'příjmy-paragraf'!B62)</f>
        <v>činnost místní správy (nedaňové příjmy)</v>
      </c>
      <c r="C63" s="935" t="str">
        <f>IF('příjmy-paragraf'!C62=0," ",'příjmy-paragraf'!C62)</f>
        <v>ostatní nahodilé přijmy</v>
      </c>
      <c r="D63" s="1068">
        <f>SUM(E63:E64)</f>
        <v>400000</v>
      </c>
      <c r="E63" s="936">
        <f>IF('příjmy-paragraf'!G62=0," ",'příjmy-paragraf'!G62)</f>
        <v>50000</v>
      </c>
      <c r="F63" s="104"/>
      <c r="L63" s="104"/>
    </row>
    <row r="64" spans="1:12" x14ac:dyDescent="0.2">
      <c r="A64" s="1083"/>
      <c r="B64" s="1085"/>
      <c r="C64" s="937" t="str">
        <f>IF('příjmy-paragraf'!C63=0," ",'příjmy-paragraf'!C63)</f>
        <v>obědy</v>
      </c>
      <c r="D64" s="1069"/>
      <c r="E64" s="938">
        <f>IF('příjmy-paragraf'!G63=0," ",'příjmy-paragraf'!G63)</f>
        <v>350000</v>
      </c>
      <c r="F64" s="104"/>
      <c r="L64" s="104"/>
    </row>
    <row r="65" spans="1:12" x14ac:dyDescent="0.2">
      <c r="A65" s="496">
        <f>IF('příjmy-paragraf'!A64=0," ",'příjmy-paragraf'!A64)</f>
        <v>6330</v>
      </c>
      <c r="B65" s="623" t="str">
        <f>IF('příjmy-paragraf'!B64=0," ",'příjmy-paragraf'!B64)</f>
        <v>převody fondům (sociální fond)</v>
      </c>
      <c r="C65" s="623" t="str">
        <f>IF('příjmy-paragraf'!C64=0," ",'příjmy-paragraf'!C64)</f>
        <v>sociální fond</v>
      </c>
      <c r="D65" s="501">
        <f>IF('příjmy-paragraf'!F64=0," ",'příjmy-paragraf'!F64)</f>
        <v>590000</v>
      </c>
      <c r="E65" s="508" t="str">
        <f>IF('příjmy-paragraf'!G64=0," ",'příjmy-paragraf'!G64)</f>
        <v xml:space="preserve"> </v>
      </c>
      <c r="F65" s="104"/>
      <c r="L65" s="104"/>
    </row>
    <row r="66" spans="1:12" ht="13.5" thickBot="1" x14ac:dyDescent="0.25">
      <c r="A66" s="489">
        <f>IF('příjmy-paragraf'!A65=0," ",'příjmy-paragraf'!A65)</f>
        <v>6402</v>
      </c>
      <c r="B66" s="849" t="str">
        <f>IF('příjmy-paragraf'!B65=0," ",'příjmy-paragraf'!B65)</f>
        <v>nevyčerpaná dotace ze ZŠ</v>
      </c>
      <c r="C66" s="849" t="str">
        <f>IF('příjmy-paragraf'!C65=0," ",'příjmy-paragraf'!C65)</f>
        <v>dotace ZŠ</v>
      </c>
      <c r="D66" s="494">
        <f>IF('příjmy-paragraf'!F65=0," ",'příjmy-paragraf'!F65)</f>
        <v>529851</v>
      </c>
      <c r="E66" s="505" t="str">
        <f>IF('příjmy-paragraf'!G65=0," ",'příjmy-paragraf'!G65)</f>
        <v xml:space="preserve"> </v>
      </c>
      <c r="F66" s="104"/>
      <c r="L66" s="104"/>
    </row>
    <row r="67" spans="1:12" ht="16.5" thickTop="1" thickBot="1" x14ac:dyDescent="0.3">
      <c r="A67" s="630" t="s">
        <v>24</v>
      </c>
      <c r="B67" s="631"/>
      <c r="C67" s="632"/>
      <c r="D67" s="633">
        <f>SUM(D4:D66)</f>
        <v>153454191</v>
      </c>
      <c r="E67" s="634"/>
      <c r="F67" s="104"/>
      <c r="L67" s="104"/>
    </row>
    <row r="68" spans="1:12" ht="15.75" thickTop="1" x14ac:dyDescent="0.25">
      <c r="D68" s="104"/>
      <c r="E68" s="106"/>
      <c r="F68" s="104"/>
      <c r="L68" s="104"/>
    </row>
    <row r="69" spans="1:12" ht="13.5" thickBot="1" x14ac:dyDescent="0.25">
      <c r="B69" s="648"/>
      <c r="D69" s="104"/>
      <c r="E69" s="104"/>
      <c r="F69" s="104"/>
      <c r="G69" s="104"/>
      <c r="H69" s="104"/>
      <c r="I69" s="104"/>
      <c r="J69" s="104"/>
      <c r="K69" s="104"/>
      <c r="L69" s="104"/>
    </row>
    <row r="70" spans="1:12" x14ac:dyDescent="0.2">
      <c r="B70" s="649"/>
      <c r="C70" s="117"/>
      <c r="D70" s="1015"/>
      <c r="E70" s="118"/>
      <c r="F70" s="104"/>
      <c r="G70" s="104"/>
      <c r="H70" s="104"/>
      <c r="I70" s="104"/>
      <c r="J70" s="104"/>
      <c r="K70" s="104"/>
      <c r="L70" s="104"/>
    </row>
    <row r="71" spans="1:12" x14ac:dyDescent="0.2">
      <c r="B71" s="650" t="s">
        <v>572</v>
      </c>
      <c r="C71" s="120"/>
      <c r="D71" s="121">
        <f>D67</f>
        <v>153454191</v>
      </c>
      <c r="E71" s="133"/>
      <c r="F71" s="104"/>
      <c r="G71" s="104"/>
      <c r="H71" s="104"/>
      <c r="I71" s="104"/>
      <c r="J71" s="104"/>
      <c r="K71" s="104"/>
      <c r="L71" s="104"/>
    </row>
    <row r="72" spans="1:12" x14ac:dyDescent="0.2">
      <c r="B72" s="119" t="s">
        <v>573</v>
      </c>
      <c r="C72" s="1001"/>
      <c r="D72" s="121">
        <f>J58</f>
        <v>166491069</v>
      </c>
      <c r="E72" s="133"/>
      <c r="F72" s="104"/>
      <c r="G72" s="104"/>
      <c r="H72" s="104"/>
      <c r="I72" s="104"/>
      <c r="J72" s="104"/>
      <c r="K72" s="104"/>
      <c r="L72" s="104"/>
    </row>
    <row r="73" spans="1:12" x14ac:dyDescent="0.2">
      <c r="B73" s="650" t="s">
        <v>571</v>
      </c>
      <c r="C73" s="122"/>
      <c r="D73" s="121">
        <v>1500000</v>
      </c>
      <c r="E73" s="133"/>
      <c r="F73" s="104"/>
      <c r="G73" s="104"/>
      <c r="H73" s="104"/>
      <c r="I73" s="104"/>
      <c r="J73" s="104"/>
      <c r="K73" s="104"/>
      <c r="L73" s="104"/>
    </row>
    <row r="74" spans="1:12" x14ac:dyDescent="0.2">
      <c r="B74" s="650" t="s">
        <v>400</v>
      </c>
      <c r="C74" s="120"/>
      <c r="D74" s="121"/>
      <c r="E74" s="133"/>
      <c r="F74" s="104"/>
      <c r="G74" s="104"/>
      <c r="H74" s="104"/>
      <c r="I74" s="104"/>
      <c r="J74" s="104"/>
      <c r="K74" s="104"/>
      <c r="L74" s="104"/>
    </row>
    <row r="75" spans="1:12" ht="13.5" thickBot="1" x14ac:dyDescent="0.25">
      <c r="B75" s="920" t="s">
        <v>574</v>
      </c>
      <c r="C75" s="921"/>
      <c r="D75" s="922">
        <f>D72+D73-D71</f>
        <v>14536878</v>
      </c>
      <c r="E75" s="923"/>
      <c r="F75" s="104"/>
      <c r="G75" s="104"/>
      <c r="H75" s="104"/>
      <c r="I75" s="104"/>
      <c r="J75" s="104"/>
      <c r="K75" s="104"/>
      <c r="L75" s="104"/>
    </row>
    <row r="76" spans="1:12" x14ac:dyDescent="0.2">
      <c r="B76" s="115"/>
      <c r="C76" s="104"/>
      <c r="D76" s="116"/>
      <c r="E76" s="116"/>
      <c r="F76" s="104"/>
      <c r="G76" s="104"/>
      <c r="H76" s="104"/>
      <c r="I76" s="104"/>
      <c r="J76" s="104"/>
      <c r="K76" s="104"/>
      <c r="L76" s="104"/>
    </row>
    <row r="78" spans="1:12" x14ac:dyDescent="0.2">
      <c r="A78" s="132"/>
      <c r="B78" s="131"/>
      <c r="C78" s="131"/>
      <c r="D78" s="116"/>
    </row>
    <row r="79" spans="1:12" x14ac:dyDescent="0.2">
      <c r="A79" s="132" t="s">
        <v>147</v>
      </c>
      <c r="B79" s="131" t="s">
        <v>145</v>
      </c>
      <c r="C79" s="131" t="s">
        <v>146</v>
      </c>
    </row>
  </sheetData>
  <mergeCells count="36">
    <mergeCell ref="J30:J32"/>
    <mergeCell ref="G1:K1"/>
    <mergeCell ref="J35:J39"/>
    <mergeCell ref="G35:G39"/>
    <mergeCell ref="H35:H39"/>
    <mergeCell ref="G17:G21"/>
    <mergeCell ref="H17:H21"/>
    <mergeCell ref="J17:J21"/>
    <mergeCell ref="A34:A35"/>
    <mergeCell ref="B34:B35"/>
    <mergeCell ref="D34:D35"/>
    <mergeCell ref="D37:D39"/>
    <mergeCell ref="B37:B39"/>
    <mergeCell ref="A37:A39"/>
    <mergeCell ref="A1:E1"/>
    <mergeCell ref="A9:A13"/>
    <mergeCell ref="B9:B13"/>
    <mergeCell ref="D9:D13"/>
    <mergeCell ref="A22:A30"/>
    <mergeCell ref="B22:B30"/>
    <mergeCell ref="D22:D30"/>
    <mergeCell ref="G45:G47"/>
    <mergeCell ref="H45:H47"/>
    <mergeCell ref="J45:J47"/>
    <mergeCell ref="G54:G57"/>
    <mergeCell ref="H54:H57"/>
    <mergeCell ref="J54:J57"/>
    <mergeCell ref="G52:G53"/>
    <mergeCell ref="H52:H53"/>
    <mergeCell ref="J52:J53"/>
    <mergeCell ref="D63:D64"/>
    <mergeCell ref="D51:D56"/>
    <mergeCell ref="A51:A56"/>
    <mergeCell ref="B51:B56"/>
    <mergeCell ref="A63:A64"/>
    <mergeCell ref="B63:B6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7.140625" style="134" customWidth="1"/>
    <col min="9" max="16384" width="9.140625" style="134"/>
  </cols>
  <sheetData>
    <row r="1" spans="1:8" ht="18" x14ac:dyDescent="0.25">
      <c r="B1" s="1190" t="s">
        <v>445</v>
      </c>
      <c r="C1" s="1191"/>
      <c r="D1" s="1191"/>
      <c r="E1" s="1191"/>
      <c r="F1" s="707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408</v>
      </c>
      <c r="B3" s="136" t="s">
        <v>228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04" t="s">
        <v>568</v>
      </c>
    </row>
    <row r="6" spans="1:8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>
        <v>2111</v>
      </c>
      <c r="B7" s="151" t="s">
        <v>184</v>
      </c>
      <c r="C7" s="203">
        <v>11700000</v>
      </c>
      <c r="D7" s="203">
        <v>8276033</v>
      </c>
      <c r="E7" s="203">
        <v>10086000</v>
      </c>
      <c r="F7" s="203">
        <v>10950000</v>
      </c>
      <c r="G7" s="655">
        <v>10950000</v>
      </c>
      <c r="H7" s="1005">
        <v>3150000</v>
      </c>
    </row>
    <row r="8" spans="1:8" ht="20.100000000000001" customHeight="1" x14ac:dyDescent="0.25">
      <c r="A8" s="153">
        <v>2132</v>
      </c>
      <c r="B8" s="154" t="s">
        <v>185</v>
      </c>
      <c r="C8" s="167">
        <v>13932000</v>
      </c>
      <c r="D8" s="167">
        <v>9392821</v>
      </c>
      <c r="E8" s="167">
        <v>12700000</v>
      </c>
      <c r="F8" s="167">
        <v>13395000</v>
      </c>
      <c r="G8" s="656">
        <v>13395000</v>
      </c>
      <c r="H8" s="1005">
        <v>105000</v>
      </c>
    </row>
    <row r="9" spans="1:8" ht="20.100000000000001" customHeight="1" x14ac:dyDescent="0.25">
      <c r="A9" s="153">
        <v>2322</v>
      </c>
      <c r="B9" s="154" t="s">
        <v>186</v>
      </c>
      <c r="C9" s="167">
        <v>0</v>
      </c>
      <c r="D9" s="167">
        <v>332346</v>
      </c>
      <c r="E9" s="167">
        <v>332346</v>
      </c>
      <c r="F9" s="167">
        <v>0</v>
      </c>
      <c r="G9" s="656">
        <v>0</v>
      </c>
      <c r="H9" s="1005"/>
    </row>
    <row r="10" spans="1:8" ht="20.100000000000001" customHeight="1" thickBot="1" x14ac:dyDescent="0.3">
      <c r="A10" s="155">
        <v>2324</v>
      </c>
      <c r="B10" s="156" t="s">
        <v>229</v>
      </c>
      <c r="C10" s="204">
        <v>0</v>
      </c>
      <c r="D10" s="204">
        <v>119397</v>
      </c>
      <c r="E10" s="204">
        <v>119397</v>
      </c>
      <c r="F10" s="204">
        <v>100000</v>
      </c>
      <c r="G10" s="657">
        <v>100000</v>
      </c>
      <c r="H10" s="1005">
        <v>620000</v>
      </c>
    </row>
    <row r="11" spans="1:8" ht="20.100000000000001" customHeight="1" thickBot="1" x14ac:dyDescent="0.3">
      <c r="A11" s="157"/>
      <c r="B11" s="158" t="s">
        <v>61</v>
      </c>
      <c r="C11" s="207">
        <f t="shared" ref="C11:H11" si="0">SUM(C7:C10)</f>
        <v>25632000</v>
      </c>
      <c r="D11" s="207">
        <f t="shared" si="0"/>
        <v>18120597</v>
      </c>
      <c r="E11" s="207">
        <f t="shared" si="0"/>
        <v>23237743</v>
      </c>
      <c r="F11" s="207">
        <f t="shared" si="0"/>
        <v>24445000</v>
      </c>
      <c r="G11" s="658">
        <f t="shared" si="0"/>
        <v>24445000</v>
      </c>
      <c r="H11" s="1006">
        <f t="shared" si="0"/>
        <v>3875000</v>
      </c>
    </row>
    <row r="12" spans="1:8" ht="15" x14ac:dyDescent="0.25">
      <c r="A12" s="159"/>
      <c r="B12" s="159"/>
      <c r="C12" s="160"/>
      <c r="D12" s="160"/>
      <c r="E12" s="160"/>
      <c r="F12" s="160"/>
      <c r="G12" s="160"/>
      <c r="H12" s="1009">
        <f>SUM(G11+H11)</f>
        <v>28320000</v>
      </c>
    </row>
    <row r="13" spans="1:8" ht="15.75" thickBot="1" x14ac:dyDescent="0.3">
      <c r="A13" s="159"/>
      <c r="B13" s="159"/>
      <c r="C13" s="159"/>
      <c r="D13" s="159"/>
      <c r="E13" s="159"/>
      <c r="F13" s="159"/>
    </row>
    <row r="14" spans="1:8" ht="15.75" x14ac:dyDescent="0.25">
      <c r="A14" s="135" t="s">
        <v>408</v>
      </c>
      <c r="B14" s="136" t="s">
        <v>228</v>
      </c>
      <c r="C14" s="161"/>
      <c r="D14" s="138"/>
      <c r="E14" s="138"/>
      <c r="F14" s="138"/>
      <c r="G14" s="139"/>
    </row>
    <row r="15" spans="1:8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8" ht="15" x14ac:dyDescent="0.25">
      <c r="A16" s="1192" t="s">
        <v>150</v>
      </c>
      <c r="B16" s="1197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  <c r="H16" s="160"/>
    </row>
    <row r="17" spans="1:12" ht="15.75" thickBot="1" x14ac:dyDescent="0.3">
      <c r="A17" s="1196"/>
      <c r="B17" s="1198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64" t="str">
        <f>IF('příjmy-paragraf'!F2=0," ",'příjmy-paragraf'!F2)</f>
        <v>rok 2023</v>
      </c>
      <c r="G17" s="149" t="str">
        <f>IF('příjmy-paragraf'!F2=0," ",'příjmy-paragraf'!F2)</f>
        <v>rok 2023</v>
      </c>
      <c r="H17" s="160"/>
    </row>
    <row r="18" spans="1:12" ht="20.100000000000001" customHeight="1" x14ac:dyDescent="0.25">
      <c r="A18" s="153">
        <v>5011</v>
      </c>
      <c r="B18" s="154" t="s">
        <v>18</v>
      </c>
      <c r="C18" s="166">
        <v>1500000</v>
      </c>
      <c r="D18" s="167">
        <v>1012066</v>
      </c>
      <c r="E18" s="166">
        <v>1500000</v>
      </c>
      <c r="F18" s="166">
        <v>1600000</v>
      </c>
      <c r="G18" s="208">
        <v>1600000</v>
      </c>
      <c r="H18" s="1007"/>
    </row>
    <row r="19" spans="1:12" ht="20.100000000000001" customHeight="1" x14ac:dyDescent="0.25">
      <c r="A19" s="181">
        <v>5021</v>
      </c>
      <c r="B19" s="191" t="s">
        <v>225</v>
      </c>
      <c r="C19" s="183">
        <v>9000</v>
      </c>
      <c r="D19" s="183">
        <v>9021</v>
      </c>
      <c r="E19" s="183">
        <v>12000</v>
      </c>
      <c r="F19" s="183">
        <v>15000</v>
      </c>
      <c r="G19" s="209">
        <v>15000</v>
      </c>
      <c r="H19" s="1007"/>
    </row>
    <row r="20" spans="1:12" ht="20.100000000000001" customHeight="1" x14ac:dyDescent="0.25">
      <c r="A20" s="181">
        <v>5031</v>
      </c>
      <c r="B20" s="191" t="s">
        <v>214</v>
      </c>
      <c r="C20" s="183">
        <v>372000</v>
      </c>
      <c r="D20" s="183">
        <v>248989</v>
      </c>
      <c r="E20" s="183">
        <v>372000</v>
      </c>
      <c r="F20" s="183">
        <v>397000</v>
      </c>
      <c r="G20" s="209">
        <v>397000</v>
      </c>
      <c r="H20" s="1007"/>
    </row>
    <row r="21" spans="1:12" ht="20.100000000000001" customHeight="1" x14ac:dyDescent="0.25">
      <c r="A21" s="181">
        <v>5032</v>
      </c>
      <c r="B21" s="191" t="s">
        <v>215</v>
      </c>
      <c r="C21" s="183">
        <v>135000</v>
      </c>
      <c r="D21" s="183">
        <v>91573</v>
      </c>
      <c r="E21" s="183">
        <v>135000</v>
      </c>
      <c r="F21" s="183">
        <v>135000</v>
      </c>
      <c r="G21" s="209">
        <v>135000</v>
      </c>
      <c r="H21" s="1007"/>
    </row>
    <row r="22" spans="1:12" ht="20.100000000000001" customHeight="1" x14ac:dyDescent="0.25">
      <c r="A22" s="181">
        <v>5038</v>
      </c>
      <c r="B22" s="191" t="s">
        <v>230</v>
      </c>
      <c r="C22" s="183">
        <v>7000</v>
      </c>
      <c r="D22" s="183">
        <v>4454</v>
      </c>
      <c r="E22" s="183">
        <v>7000</v>
      </c>
      <c r="F22" s="183">
        <v>7000</v>
      </c>
      <c r="G22" s="209">
        <v>7000</v>
      </c>
      <c r="H22" s="1007"/>
      <c r="I22" s="865"/>
      <c r="J22" s="866">
        <v>4.1999999999999997E-3</v>
      </c>
      <c r="K22" s="865">
        <f>J22*G18</f>
        <v>6720</v>
      </c>
      <c r="L22" s="865"/>
    </row>
    <row r="23" spans="1:12" ht="20.100000000000001" customHeight="1" x14ac:dyDescent="0.25">
      <c r="A23" s="181">
        <v>5123</v>
      </c>
      <c r="B23" s="191" t="s">
        <v>231</v>
      </c>
      <c r="C23" s="183">
        <v>0</v>
      </c>
      <c r="D23" s="183">
        <v>0</v>
      </c>
      <c r="E23" s="183">
        <v>0</v>
      </c>
      <c r="F23" s="183">
        <v>0</v>
      </c>
      <c r="G23" s="209">
        <v>0</v>
      </c>
      <c r="H23" s="1007"/>
    </row>
    <row r="24" spans="1:12" ht="20.100000000000001" customHeight="1" x14ac:dyDescent="0.25">
      <c r="A24" s="181">
        <v>5134</v>
      </c>
      <c r="B24" s="191" t="s">
        <v>187</v>
      </c>
      <c r="C24" s="183">
        <v>1000</v>
      </c>
      <c r="D24" s="183">
        <v>0</v>
      </c>
      <c r="E24" s="183">
        <v>1000</v>
      </c>
      <c r="F24" s="183">
        <v>1000</v>
      </c>
      <c r="G24" s="209">
        <v>1000</v>
      </c>
      <c r="H24" s="1007"/>
    </row>
    <row r="25" spans="1:12" ht="20.100000000000001" customHeight="1" x14ac:dyDescent="0.25">
      <c r="A25" s="181">
        <v>5136</v>
      </c>
      <c r="B25" s="191" t="s">
        <v>172</v>
      </c>
      <c r="C25" s="183">
        <v>1000</v>
      </c>
      <c r="D25" s="183">
        <v>0</v>
      </c>
      <c r="E25" s="183">
        <v>0</v>
      </c>
      <c r="F25" s="183">
        <v>1000</v>
      </c>
      <c r="G25" s="209">
        <v>1000</v>
      </c>
      <c r="H25" s="1007"/>
    </row>
    <row r="26" spans="1:12" ht="20.100000000000001" customHeight="1" x14ac:dyDescent="0.25">
      <c r="A26" s="181">
        <v>5137</v>
      </c>
      <c r="B26" s="191" t="s">
        <v>19</v>
      </c>
      <c r="C26" s="183">
        <v>15000</v>
      </c>
      <c r="D26" s="183">
        <v>11856</v>
      </c>
      <c r="E26" s="183">
        <v>15000</v>
      </c>
      <c r="F26" s="183">
        <v>15000</v>
      </c>
      <c r="G26" s="209">
        <v>15000</v>
      </c>
      <c r="H26" s="1007"/>
    </row>
    <row r="27" spans="1:12" ht="20.100000000000001" customHeight="1" x14ac:dyDescent="0.25">
      <c r="A27" s="181">
        <v>5139</v>
      </c>
      <c r="B27" s="191" t="s">
        <v>162</v>
      </c>
      <c r="C27" s="183">
        <v>1005000</v>
      </c>
      <c r="D27" s="183">
        <v>955386</v>
      </c>
      <c r="E27" s="183">
        <v>1150000</v>
      </c>
      <c r="F27" s="183">
        <v>1200000</v>
      </c>
      <c r="G27" s="209">
        <v>1200000</v>
      </c>
      <c r="H27" s="1007">
        <v>400000</v>
      </c>
    </row>
    <row r="28" spans="1:12" ht="20.100000000000001" customHeight="1" x14ac:dyDescent="0.25">
      <c r="A28" s="181">
        <v>5141</v>
      </c>
      <c r="B28" s="191" t="s">
        <v>232</v>
      </c>
      <c r="C28" s="183">
        <v>1000</v>
      </c>
      <c r="D28" s="183">
        <v>330</v>
      </c>
      <c r="E28" s="183">
        <v>500</v>
      </c>
      <c r="F28" s="183">
        <v>1000</v>
      </c>
      <c r="G28" s="209">
        <v>1000</v>
      </c>
      <c r="H28" s="1007"/>
    </row>
    <row r="29" spans="1:12" ht="20.100000000000001" customHeight="1" x14ac:dyDescent="0.25">
      <c r="A29" s="181">
        <v>5151</v>
      </c>
      <c r="B29" s="191" t="s">
        <v>20</v>
      </c>
      <c r="C29" s="183">
        <v>3000000</v>
      </c>
      <c r="D29" s="183">
        <v>2217304</v>
      </c>
      <c r="E29" s="183">
        <v>2650000</v>
      </c>
      <c r="F29" s="183">
        <v>3000000</v>
      </c>
      <c r="G29" s="209">
        <v>3000000</v>
      </c>
      <c r="H29" s="1007">
        <v>100000</v>
      </c>
    </row>
    <row r="30" spans="1:12" ht="20.100000000000001" customHeight="1" x14ac:dyDescent="0.25">
      <c r="A30" s="181">
        <v>5152</v>
      </c>
      <c r="B30" s="191" t="s">
        <v>45</v>
      </c>
      <c r="C30" s="183">
        <v>6500000</v>
      </c>
      <c r="D30" s="183">
        <v>4027891</v>
      </c>
      <c r="E30" s="183">
        <v>6400000</v>
      </c>
      <c r="F30" s="183">
        <v>7500000</v>
      </c>
      <c r="G30" s="209">
        <v>7500000</v>
      </c>
      <c r="H30" s="1007">
        <v>3000000</v>
      </c>
    </row>
    <row r="31" spans="1:12" ht="20.100000000000001" customHeight="1" x14ac:dyDescent="0.25">
      <c r="A31" s="181">
        <v>5154</v>
      </c>
      <c r="B31" s="191" t="s">
        <v>174</v>
      </c>
      <c r="C31" s="183">
        <v>800000</v>
      </c>
      <c r="D31" s="183">
        <v>612511</v>
      </c>
      <c r="E31" s="183">
        <v>770000</v>
      </c>
      <c r="F31" s="183">
        <v>900000</v>
      </c>
      <c r="G31" s="209">
        <v>900000</v>
      </c>
      <c r="H31" s="1007">
        <v>200000</v>
      </c>
    </row>
    <row r="32" spans="1:12" ht="20.100000000000001" customHeight="1" x14ac:dyDescent="0.25">
      <c r="A32" s="181">
        <v>5156</v>
      </c>
      <c r="B32" s="191" t="s">
        <v>188</v>
      </c>
      <c r="C32" s="183">
        <v>20000</v>
      </c>
      <c r="D32" s="183">
        <v>16185</v>
      </c>
      <c r="E32" s="183">
        <v>20000</v>
      </c>
      <c r="F32" s="183">
        <v>20000</v>
      </c>
      <c r="G32" s="209">
        <v>20000</v>
      </c>
      <c r="H32" s="1007">
        <v>1000</v>
      </c>
    </row>
    <row r="33" spans="1:8" ht="20.100000000000001" customHeight="1" x14ac:dyDescent="0.25">
      <c r="A33" s="181">
        <v>5162</v>
      </c>
      <c r="B33" s="191" t="s">
        <v>218</v>
      </c>
      <c r="C33" s="183">
        <v>6000</v>
      </c>
      <c r="D33" s="183">
        <v>6222</v>
      </c>
      <c r="E33" s="183">
        <v>8000</v>
      </c>
      <c r="F33" s="183">
        <v>8000</v>
      </c>
      <c r="G33" s="209">
        <v>8000</v>
      </c>
      <c r="H33" s="1007"/>
    </row>
    <row r="34" spans="1:8" ht="20.100000000000001" customHeight="1" x14ac:dyDescent="0.25">
      <c r="A34" s="181">
        <v>5163</v>
      </c>
      <c r="B34" s="191" t="s">
        <v>207</v>
      </c>
      <c r="C34" s="183">
        <v>90000</v>
      </c>
      <c r="D34" s="183">
        <v>9993</v>
      </c>
      <c r="E34" s="183">
        <v>9993</v>
      </c>
      <c r="F34" s="183">
        <v>10000</v>
      </c>
      <c r="G34" s="209">
        <v>10000</v>
      </c>
      <c r="H34" s="1007"/>
    </row>
    <row r="35" spans="1:8" ht="20.100000000000001" customHeight="1" x14ac:dyDescent="0.25">
      <c r="A35" s="181">
        <v>5164</v>
      </c>
      <c r="B35" s="191" t="s">
        <v>23</v>
      </c>
      <c r="C35" s="183">
        <v>35000</v>
      </c>
      <c r="D35" s="183">
        <v>23567</v>
      </c>
      <c r="E35" s="183">
        <v>23567</v>
      </c>
      <c r="F35" s="183">
        <v>25000</v>
      </c>
      <c r="G35" s="209">
        <v>25000</v>
      </c>
      <c r="H35" s="1007"/>
    </row>
    <row r="36" spans="1:8" ht="20.100000000000001" customHeight="1" x14ac:dyDescent="0.25">
      <c r="A36" s="181">
        <v>5166</v>
      </c>
      <c r="B36" s="191" t="s">
        <v>233</v>
      </c>
      <c r="C36" s="183">
        <v>90000</v>
      </c>
      <c r="D36" s="183">
        <v>65340</v>
      </c>
      <c r="E36" s="183">
        <v>87120</v>
      </c>
      <c r="F36" s="183">
        <v>109000</v>
      </c>
      <c r="G36" s="209">
        <v>109000</v>
      </c>
      <c r="H36" s="1007"/>
    </row>
    <row r="37" spans="1:8" ht="20.100000000000001" customHeight="1" x14ac:dyDescent="0.25">
      <c r="A37" s="181">
        <v>5167</v>
      </c>
      <c r="B37" s="191" t="s">
        <v>234</v>
      </c>
      <c r="C37" s="183">
        <v>5000</v>
      </c>
      <c r="D37" s="183">
        <v>0</v>
      </c>
      <c r="E37" s="183">
        <v>1700</v>
      </c>
      <c r="F37" s="183">
        <v>5000</v>
      </c>
      <c r="G37" s="209">
        <v>5000</v>
      </c>
      <c r="H37" s="1007"/>
    </row>
    <row r="38" spans="1:8" ht="20.100000000000001" customHeight="1" x14ac:dyDescent="0.25">
      <c r="A38" s="181">
        <v>5168</v>
      </c>
      <c r="B38" s="191" t="s">
        <v>235</v>
      </c>
      <c r="C38" s="183">
        <v>6000</v>
      </c>
      <c r="D38" s="183">
        <v>6014</v>
      </c>
      <c r="E38" s="183">
        <v>6014</v>
      </c>
      <c r="F38" s="183">
        <v>7000</v>
      </c>
      <c r="G38" s="209">
        <v>7000</v>
      </c>
      <c r="H38" s="1007"/>
    </row>
    <row r="39" spans="1:8" ht="20.100000000000001" customHeight="1" x14ac:dyDescent="0.25">
      <c r="A39" s="181">
        <v>5169</v>
      </c>
      <c r="B39" s="191" t="s">
        <v>156</v>
      </c>
      <c r="C39" s="183">
        <v>600000</v>
      </c>
      <c r="D39" s="183">
        <v>480337</v>
      </c>
      <c r="E39" s="183">
        <v>600000</v>
      </c>
      <c r="F39" s="183">
        <v>650000</v>
      </c>
      <c r="G39" s="209">
        <v>650000</v>
      </c>
      <c r="H39" s="1007">
        <v>150000</v>
      </c>
    </row>
    <row r="40" spans="1:8" ht="20.100000000000001" customHeight="1" x14ac:dyDescent="0.25">
      <c r="A40" s="181">
        <v>5171</v>
      </c>
      <c r="B40" s="191" t="s">
        <v>177</v>
      </c>
      <c r="C40" s="183">
        <v>10607000</v>
      </c>
      <c r="D40" s="183">
        <v>6443276</v>
      </c>
      <c r="E40" s="183">
        <v>8500000</v>
      </c>
      <c r="F40" s="183">
        <v>8016000</v>
      </c>
      <c r="G40" s="209">
        <v>8016000</v>
      </c>
      <c r="H40" s="1007">
        <v>2030000</v>
      </c>
    </row>
    <row r="41" spans="1:8" ht="20.100000000000001" customHeight="1" x14ac:dyDescent="0.25">
      <c r="A41" s="181">
        <v>5173</v>
      </c>
      <c r="B41" s="191" t="s">
        <v>22</v>
      </c>
      <c r="C41" s="183">
        <v>1000</v>
      </c>
      <c r="D41" s="183">
        <v>0</v>
      </c>
      <c r="E41" s="183">
        <v>0</v>
      </c>
      <c r="F41" s="183">
        <v>1000</v>
      </c>
      <c r="G41" s="209">
        <v>1000</v>
      </c>
      <c r="H41" s="1007"/>
    </row>
    <row r="42" spans="1:8" ht="20.100000000000001" customHeight="1" x14ac:dyDescent="0.25">
      <c r="A42" s="181">
        <v>5175</v>
      </c>
      <c r="B42" s="191" t="s">
        <v>26</v>
      </c>
      <c r="C42" s="183">
        <v>0</v>
      </c>
      <c r="D42" s="183">
        <v>488</v>
      </c>
      <c r="E42" s="183">
        <v>488</v>
      </c>
      <c r="F42" s="183">
        <v>1000</v>
      </c>
      <c r="G42" s="209">
        <v>1000</v>
      </c>
      <c r="H42" s="1007"/>
    </row>
    <row r="43" spans="1:8" ht="20.100000000000001" customHeight="1" x14ac:dyDescent="0.25">
      <c r="A43" s="181">
        <v>5179</v>
      </c>
      <c r="B43" s="191" t="s">
        <v>37</v>
      </c>
      <c r="C43" s="183">
        <v>6000</v>
      </c>
      <c r="D43" s="183">
        <v>3000</v>
      </c>
      <c r="E43" s="183">
        <v>6000</v>
      </c>
      <c r="F43" s="183">
        <v>6000</v>
      </c>
      <c r="G43" s="209">
        <v>6000</v>
      </c>
      <c r="H43" s="1007"/>
    </row>
    <row r="44" spans="1:8" ht="20.100000000000001" customHeight="1" x14ac:dyDescent="0.25">
      <c r="A44" s="181">
        <v>5181</v>
      </c>
      <c r="B44" s="191" t="s">
        <v>236</v>
      </c>
      <c r="C44" s="183">
        <v>0</v>
      </c>
      <c r="D44" s="183">
        <v>0</v>
      </c>
      <c r="E44" s="183">
        <v>5000</v>
      </c>
      <c r="F44" s="183"/>
      <c r="G44" s="209">
        <v>0</v>
      </c>
      <c r="H44" s="1007"/>
    </row>
    <row r="45" spans="1:8" ht="20.100000000000001" customHeight="1" x14ac:dyDescent="0.25">
      <c r="A45" s="181">
        <v>5362</v>
      </c>
      <c r="B45" s="191" t="s">
        <v>237</v>
      </c>
      <c r="C45" s="183">
        <v>5000</v>
      </c>
      <c r="D45" s="183">
        <v>0</v>
      </c>
      <c r="E45" s="183">
        <v>0</v>
      </c>
      <c r="F45" s="183">
        <v>0</v>
      </c>
      <c r="G45" s="209">
        <v>0</v>
      </c>
      <c r="H45" s="1007"/>
    </row>
    <row r="46" spans="1:8" ht="20.100000000000001" customHeight="1" x14ac:dyDescent="0.25">
      <c r="A46" s="181">
        <v>5424</v>
      </c>
      <c r="B46" s="191" t="s">
        <v>238</v>
      </c>
      <c r="C46" s="183">
        <v>15000</v>
      </c>
      <c r="D46" s="183">
        <v>8406</v>
      </c>
      <c r="E46" s="183">
        <v>10000</v>
      </c>
      <c r="F46" s="183">
        <v>15000</v>
      </c>
      <c r="G46" s="209">
        <v>15000</v>
      </c>
      <c r="H46" s="1007"/>
    </row>
    <row r="47" spans="1:8" ht="20.100000000000001" customHeight="1" x14ac:dyDescent="0.25">
      <c r="A47" s="181">
        <v>5909</v>
      </c>
      <c r="B47" s="191" t="s">
        <v>239</v>
      </c>
      <c r="C47" s="183">
        <v>800000</v>
      </c>
      <c r="D47" s="183">
        <v>771570</v>
      </c>
      <c r="E47" s="183">
        <v>771570</v>
      </c>
      <c r="F47" s="183">
        <v>800000</v>
      </c>
      <c r="G47" s="209">
        <v>800000</v>
      </c>
      <c r="H47" s="1007">
        <v>100000</v>
      </c>
    </row>
    <row r="48" spans="1:8" ht="20.100000000000001" customHeight="1" thickBot="1" x14ac:dyDescent="0.3">
      <c r="A48" s="170">
        <v>6121</v>
      </c>
      <c r="B48" s="171" t="s">
        <v>38</v>
      </c>
      <c r="C48" s="172">
        <v>0</v>
      </c>
      <c r="D48" s="172">
        <v>0</v>
      </c>
      <c r="E48" s="172">
        <v>0</v>
      </c>
      <c r="F48" s="172">
        <v>0</v>
      </c>
      <c r="G48" s="210">
        <v>0</v>
      </c>
      <c r="H48" s="1007"/>
    </row>
    <row r="49" spans="1:8" ht="20.100000000000001" customHeight="1" thickBot="1" x14ac:dyDescent="0.3">
      <c r="A49" s="157"/>
      <c r="B49" s="158" t="s">
        <v>61</v>
      </c>
      <c r="C49" s="175">
        <f t="shared" ref="C49:H49" si="1">SUM(C18:C48)</f>
        <v>25632000</v>
      </c>
      <c r="D49" s="175">
        <f t="shared" si="1"/>
        <v>17025779</v>
      </c>
      <c r="E49" s="175">
        <f t="shared" si="1"/>
        <v>23061952</v>
      </c>
      <c r="F49" s="175">
        <f t="shared" si="1"/>
        <v>24445000</v>
      </c>
      <c r="G49" s="197">
        <f t="shared" si="1"/>
        <v>24445000</v>
      </c>
      <c r="H49" s="1008">
        <f t="shared" si="1"/>
        <v>5981000</v>
      </c>
    </row>
    <row r="50" spans="1:8" ht="15" x14ac:dyDescent="0.25">
      <c r="A50" s="159"/>
      <c r="B50" s="159"/>
      <c r="C50" s="178"/>
      <c r="D50" s="178"/>
      <c r="E50" s="178"/>
      <c r="F50" s="178"/>
      <c r="G50" s="159"/>
      <c r="H50" s="1010">
        <f>SUM(G49+H49)</f>
        <v>30426000</v>
      </c>
    </row>
    <row r="51" spans="1:8" ht="15" x14ac:dyDescent="0.25">
      <c r="A51" s="159"/>
      <c r="B51" s="159"/>
      <c r="C51" s="178"/>
      <c r="D51" s="178"/>
      <c r="E51" s="178"/>
      <c r="F51" s="178"/>
      <c r="G51" s="159"/>
      <c r="H51" s="159"/>
    </row>
    <row r="52" spans="1:8" ht="15" x14ac:dyDescent="0.25">
      <c r="A52" s="159"/>
      <c r="B52" s="179" t="s">
        <v>158</v>
      </c>
      <c r="C52" s="711">
        <v>44993</v>
      </c>
      <c r="E52" s="179" t="s">
        <v>159</v>
      </c>
      <c r="F52" s="179" t="s">
        <v>240</v>
      </c>
      <c r="G52" s="159"/>
      <c r="H52" s="159"/>
    </row>
    <row r="53" spans="1:8" ht="15" x14ac:dyDescent="0.25">
      <c r="A53" s="159"/>
      <c r="B53" s="159"/>
      <c r="C53" s="159"/>
      <c r="D53" s="159"/>
      <c r="E53" s="159"/>
      <c r="F53" s="159"/>
      <c r="G53" s="159"/>
      <c r="H53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446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407</v>
      </c>
      <c r="B3" s="136" t="s">
        <v>183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184</v>
      </c>
      <c r="C7" s="203">
        <v>620000</v>
      </c>
      <c r="D7" s="203">
        <v>998555</v>
      </c>
      <c r="E7" s="203">
        <v>1250000</v>
      </c>
      <c r="F7" s="203">
        <v>1800000</v>
      </c>
      <c r="G7" s="655">
        <v>1800000</v>
      </c>
    </row>
    <row r="8" spans="1:7" ht="20.100000000000001" customHeight="1" x14ac:dyDescent="0.25">
      <c r="A8" s="153">
        <v>2132</v>
      </c>
      <c r="B8" s="165" t="s">
        <v>185</v>
      </c>
      <c r="C8" s="167">
        <v>900000</v>
      </c>
      <c r="D8" s="167">
        <v>363694</v>
      </c>
      <c r="E8" s="167">
        <v>480000</v>
      </c>
      <c r="F8" s="167">
        <v>500000</v>
      </c>
      <c r="G8" s="656">
        <v>500000</v>
      </c>
    </row>
    <row r="9" spans="1:7" ht="20.100000000000001" customHeight="1" thickBot="1" x14ac:dyDescent="0.3">
      <c r="A9" s="155">
        <v>2324</v>
      </c>
      <c r="B9" s="185" t="s">
        <v>186</v>
      </c>
      <c r="C9" s="204">
        <v>0</v>
      </c>
      <c r="D9" s="204">
        <v>18619</v>
      </c>
      <c r="E9" s="204">
        <v>18619</v>
      </c>
      <c r="F9" s="204">
        <v>0</v>
      </c>
      <c r="G9" s="657">
        <v>0</v>
      </c>
    </row>
    <row r="10" spans="1:7" ht="20.100000000000001" customHeight="1" thickBot="1" x14ac:dyDescent="0.3">
      <c r="A10" s="157"/>
      <c r="B10" s="158" t="s">
        <v>61</v>
      </c>
      <c r="C10" s="207">
        <f>SUM(C7:C9)</f>
        <v>1520000</v>
      </c>
      <c r="D10" s="207">
        <f>SUM(D7:D9)</f>
        <v>1380868</v>
      </c>
      <c r="E10" s="207">
        <f>SUM(E7:E9)</f>
        <v>1748619</v>
      </c>
      <c r="F10" s="207">
        <f>SUM(F7:F9)</f>
        <v>2300000</v>
      </c>
      <c r="G10" s="658">
        <f>SUM(G7:G9)</f>
        <v>2300000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407</v>
      </c>
      <c r="B13" s="136" t="s">
        <v>183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5133</v>
      </c>
      <c r="B17" s="165" t="s">
        <v>171</v>
      </c>
      <c r="C17" s="166">
        <v>0</v>
      </c>
      <c r="D17" s="167">
        <v>1350</v>
      </c>
      <c r="E17" s="166">
        <v>2000</v>
      </c>
      <c r="F17" s="166">
        <v>0</v>
      </c>
      <c r="G17" s="195">
        <v>0</v>
      </c>
    </row>
    <row r="18" spans="1:7" ht="20.100000000000001" customHeight="1" x14ac:dyDescent="0.25">
      <c r="A18" s="181">
        <v>5134</v>
      </c>
      <c r="B18" s="182" t="s">
        <v>187</v>
      </c>
      <c r="C18" s="183">
        <v>15000</v>
      </c>
      <c r="D18" s="183">
        <v>1980</v>
      </c>
      <c r="E18" s="183">
        <v>13000</v>
      </c>
      <c r="F18" s="183">
        <v>15000</v>
      </c>
      <c r="G18" s="201">
        <v>15000</v>
      </c>
    </row>
    <row r="19" spans="1:7" ht="20.100000000000001" customHeight="1" x14ac:dyDescent="0.25">
      <c r="A19" s="181">
        <v>5137</v>
      </c>
      <c r="B19" s="182" t="s">
        <v>19</v>
      </c>
      <c r="C19" s="183">
        <v>30000</v>
      </c>
      <c r="D19" s="183">
        <v>16864</v>
      </c>
      <c r="E19" s="183">
        <v>30000</v>
      </c>
      <c r="F19" s="183">
        <v>30000</v>
      </c>
      <c r="G19" s="201">
        <v>30000</v>
      </c>
    </row>
    <row r="20" spans="1:7" ht="20.100000000000001" customHeight="1" x14ac:dyDescent="0.25">
      <c r="A20" s="181">
        <v>5139</v>
      </c>
      <c r="B20" s="182" t="s">
        <v>162</v>
      </c>
      <c r="C20" s="183">
        <v>80000</v>
      </c>
      <c r="D20" s="183">
        <v>58741</v>
      </c>
      <c r="E20" s="183">
        <v>80000</v>
      </c>
      <c r="F20" s="183">
        <v>80000</v>
      </c>
      <c r="G20" s="201">
        <v>80000</v>
      </c>
    </row>
    <row r="21" spans="1:7" ht="20.100000000000001" customHeight="1" x14ac:dyDescent="0.25">
      <c r="A21" s="181">
        <v>5151</v>
      </c>
      <c r="B21" s="182" t="s">
        <v>20</v>
      </c>
      <c r="C21" s="183">
        <v>300000</v>
      </c>
      <c r="D21" s="183">
        <v>143797</v>
      </c>
      <c r="E21" s="183">
        <v>300000</v>
      </c>
      <c r="F21" s="183">
        <v>320000</v>
      </c>
      <c r="G21" s="201">
        <v>320000</v>
      </c>
    </row>
    <row r="22" spans="1:7" ht="20.100000000000001" customHeight="1" x14ac:dyDescent="0.25">
      <c r="A22" s="181">
        <v>5152</v>
      </c>
      <c r="B22" s="182" t="s">
        <v>45</v>
      </c>
      <c r="C22" s="183">
        <v>450000</v>
      </c>
      <c r="D22" s="183">
        <v>260948</v>
      </c>
      <c r="E22" s="183">
        <v>450000</v>
      </c>
      <c r="F22" s="183">
        <v>450000</v>
      </c>
      <c r="G22" s="201">
        <v>450000</v>
      </c>
    </row>
    <row r="23" spans="1:7" ht="20.100000000000001" customHeight="1" x14ac:dyDescent="0.25">
      <c r="A23" s="181">
        <v>5153</v>
      </c>
      <c r="B23" s="182" t="s">
        <v>21</v>
      </c>
      <c r="C23" s="183">
        <v>25000</v>
      </c>
      <c r="D23" s="183">
        <v>10744</v>
      </c>
      <c r="E23" s="183">
        <v>25000</v>
      </c>
      <c r="F23" s="183">
        <v>30000</v>
      </c>
      <c r="G23" s="201">
        <v>30000</v>
      </c>
    </row>
    <row r="24" spans="1:7" ht="20.100000000000001" customHeight="1" x14ac:dyDescent="0.25">
      <c r="A24" s="181">
        <v>5154</v>
      </c>
      <c r="B24" s="182" t="s">
        <v>174</v>
      </c>
      <c r="C24" s="183">
        <v>720000</v>
      </c>
      <c r="D24" s="183">
        <v>547068</v>
      </c>
      <c r="E24" s="183">
        <v>720000</v>
      </c>
      <c r="F24" s="183">
        <v>750000</v>
      </c>
      <c r="G24" s="201">
        <v>750000</v>
      </c>
    </row>
    <row r="25" spans="1:7" ht="20.100000000000001" customHeight="1" x14ac:dyDescent="0.25">
      <c r="A25" s="181">
        <v>5156</v>
      </c>
      <c r="B25" s="182" t="s">
        <v>188</v>
      </c>
      <c r="C25" s="183">
        <v>15000</v>
      </c>
      <c r="D25" s="183">
        <v>2999</v>
      </c>
      <c r="E25" s="183">
        <v>15000</v>
      </c>
      <c r="F25" s="183">
        <v>15000</v>
      </c>
      <c r="G25" s="201">
        <v>15000</v>
      </c>
    </row>
    <row r="26" spans="1:7" ht="20.100000000000001" customHeight="1" x14ac:dyDescent="0.25">
      <c r="A26" s="181">
        <v>5169</v>
      </c>
      <c r="B26" s="182" t="s">
        <v>156</v>
      </c>
      <c r="C26" s="183">
        <v>200000</v>
      </c>
      <c r="D26" s="183">
        <v>124321</v>
      </c>
      <c r="E26" s="183">
        <v>200000</v>
      </c>
      <c r="F26" s="183">
        <v>250000</v>
      </c>
      <c r="G26" s="201">
        <v>250000</v>
      </c>
    </row>
    <row r="27" spans="1:7" ht="20.100000000000001" customHeight="1" x14ac:dyDescent="0.25">
      <c r="A27" s="155">
        <v>5171</v>
      </c>
      <c r="B27" s="714" t="s">
        <v>177</v>
      </c>
      <c r="C27" s="186">
        <v>300000</v>
      </c>
      <c r="D27" s="186">
        <v>487026</v>
      </c>
      <c r="E27" s="186">
        <v>300000</v>
      </c>
      <c r="F27" s="186">
        <v>350000</v>
      </c>
      <c r="G27" s="202">
        <v>350000</v>
      </c>
    </row>
    <row r="28" spans="1:7" ht="20.100000000000001" customHeight="1" thickBot="1" x14ac:dyDescent="0.3">
      <c r="A28" s="170">
        <v>5909</v>
      </c>
      <c r="B28" s="715" t="s">
        <v>239</v>
      </c>
      <c r="C28" s="172">
        <v>0</v>
      </c>
      <c r="D28" s="172">
        <v>106819</v>
      </c>
      <c r="E28" s="172">
        <v>0</v>
      </c>
      <c r="F28" s="172">
        <v>0</v>
      </c>
      <c r="G28" s="196">
        <v>0</v>
      </c>
    </row>
    <row r="29" spans="1:7" ht="20.100000000000001" customHeight="1" thickBot="1" x14ac:dyDescent="0.3">
      <c r="A29" s="157"/>
      <c r="B29" s="158" t="s">
        <v>61</v>
      </c>
      <c r="C29" s="175">
        <f>SUM(C17:C28)</f>
        <v>2135000</v>
      </c>
      <c r="D29" s="175">
        <f>SUM(D17:D28)</f>
        <v>1762657</v>
      </c>
      <c r="E29" s="175">
        <f>SUM(E17:E28)</f>
        <v>2135000</v>
      </c>
      <c r="F29" s="175">
        <f>SUM(F17:F28)</f>
        <v>2290000</v>
      </c>
      <c r="G29" s="197">
        <f>SUM(G17:G28)</f>
        <v>2290000</v>
      </c>
    </row>
    <row r="30" spans="1:7" ht="15" x14ac:dyDescent="0.25">
      <c r="A30" s="159"/>
      <c r="B30" s="159"/>
      <c r="C30" s="178"/>
      <c r="D30" s="178"/>
      <c r="E30" s="178"/>
      <c r="F30" s="178"/>
      <c r="G30" s="159"/>
    </row>
    <row r="31" spans="1:7" ht="15" x14ac:dyDescent="0.25">
      <c r="A31" s="159"/>
      <c r="B31" s="159"/>
      <c r="C31" s="178"/>
      <c r="D31" s="178"/>
      <c r="E31" s="178"/>
      <c r="F31" s="178"/>
      <c r="G31" s="159"/>
    </row>
    <row r="32" spans="1:7" ht="15" x14ac:dyDescent="0.25">
      <c r="A32" s="159"/>
      <c r="B32" s="179" t="s">
        <v>158</v>
      </c>
      <c r="C32" s="713">
        <v>44864</v>
      </c>
      <c r="E32" s="179" t="s">
        <v>159</v>
      </c>
      <c r="F32" s="159" t="s">
        <v>189</v>
      </c>
      <c r="G32" s="159"/>
    </row>
    <row r="33" spans="1:7" ht="15" x14ac:dyDescent="0.25">
      <c r="A33" s="159"/>
      <c r="B33" s="159"/>
      <c r="C33" s="159"/>
      <c r="D33" s="159"/>
      <c r="E33" s="159"/>
      <c r="F33" s="159"/>
      <c r="G3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447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412</v>
      </c>
      <c r="B3" s="136" t="s">
        <v>190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191</v>
      </c>
      <c r="C7" s="203">
        <v>5000</v>
      </c>
      <c r="D7" s="203">
        <v>12700</v>
      </c>
      <c r="E7" s="203">
        <v>13000</v>
      </c>
      <c r="F7" s="203">
        <v>10000</v>
      </c>
      <c r="G7" s="655">
        <v>10000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6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7"/>
    </row>
    <row r="10" spans="1:7" ht="20.100000000000001" customHeight="1" thickBot="1" x14ac:dyDescent="0.3">
      <c r="A10" s="157"/>
      <c r="B10" s="158" t="s">
        <v>61</v>
      </c>
      <c r="C10" s="207">
        <f>SUM(C7:C9)</f>
        <v>5000</v>
      </c>
      <c r="D10" s="207">
        <f>SUM(D7:D9)</f>
        <v>12700</v>
      </c>
      <c r="E10" s="207">
        <f>SUM(E7:E9)</f>
        <v>13000</v>
      </c>
      <c r="F10" s="207">
        <f>SUM(F7:F9)</f>
        <v>10000</v>
      </c>
      <c r="G10" s="658">
        <f>SUM(G7:G9)</f>
        <v>10000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412</v>
      </c>
      <c r="B13" s="136" t="s">
        <v>190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0</v>
      </c>
      <c r="D17" s="167">
        <v>4801</v>
      </c>
      <c r="E17" s="166">
        <v>5000</v>
      </c>
      <c r="F17" s="166">
        <v>13000</v>
      </c>
      <c r="G17" s="195">
        <v>13000</v>
      </c>
    </row>
    <row r="18" spans="1:7" ht="20.100000000000001" customHeight="1" x14ac:dyDescent="0.25">
      <c r="A18" s="181">
        <v>5154</v>
      </c>
      <c r="B18" s="182" t="s">
        <v>174</v>
      </c>
      <c r="C18" s="183">
        <v>900000</v>
      </c>
      <c r="D18" s="183">
        <v>793228</v>
      </c>
      <c r="E18" s="183">
        <v>900000</v>
      </c>
      <c r="F18" s="183">
        <v>900000</v>
      </c>
      <c r="G18" s="201">
        <v>900000</v>
      </c>
    </row>
    <row r="19" spans="1:7" ht="20.100000000000001" customHeight="1" x14ac:dyDescent="0.25">
      <c r="A19" s="181">
        <v>5156</v>
      </c>
      <c r="B19" s="182" t="s">
        <v>188</v>
      </c>
      <c r="C19" s="183">
        <v>5000</v>
      </c>
      <c r="D19" s="183">
        <v>2414</v>
      </c>
      <c r="E19" s="183">
        <v>5000</v>
      </c>
      <c r="F19" s="183">
        <v>5000</v>
      </c>
      <c r="G19" s="201">
        <v>5000</v>
      </c>
    </row>
    <row r="20" spans="1:7" ht="20.100000000000001" customHeight="1" x14ac:dyDescent="0.25">
      <c r="A20" s="181">
        <v>5164</v>
      </c>
      <c r="B20" s="182" t="s">
        <v>23</v>
      </c>
      <c r="C20" s="183">
        <v>74000</v>
      </c>
      <c r="D20" s="183">
        <v>0</v>
      </c>
      <c r="E20" s="183">
        <v>74000</v>
      </c>
      <c r="F20" s="183">
        <v>74000</v>
      </c>
      <c r="G20" s="201">
        <v>74000</v>
      </c>
    </row>
    <row r="21" spans="1:7" ht="20.100000000000001" customHeight="1" x14ac:dyDescent="0.25">
      <c r="A21" s="181">
        <v>5167</v>
      </c>
      <c r="B21" s="182" t="s">
        <v>192</v>
      </c>
      <c r="C21" s="183">
        <v>2000</v>
      </c>
      <c r="D21" s="183">
        <v>0</v>
      </c>
      <c r="E21" s="183">
        <v>0</v>
      </c>
      <c r="F21" s="183">
        <v>2000</v>
      </c>
      <c r="G21" s="201">
        <v>2000</v>
      </c>
    </row>
    <row r="22" spans="1:7" ht="20.100000000000001" customHeight="1" x14ac:dyDescent="0.25">
      <c r="A22" s="181">
        <v>5169</v>
      </c>
      <c r="B22" s="182" t="s">
        <v>156</v>
      </c>
      <c r="C22" s="183">
        <v>6000</v>
      </c>
      <c r="D22" s="183">
        <v>0</v>
      </c>
      <c r="E22" s="183">
        <v>6000</v>
      </c>
      <c r="F22" s="183">
        <v>6000</v>
      </c>
      <c r="G22" s="201">
        <v>6000</v>
      </c>
    </row>
    <row r="23" spans="1:7" ht="20.100000000000001" customHeight="1" thickBot="1" x14ac:dyDescent="0.3">
      <c r="A23" s="155">
        <v>5171</v>
      </c>
      <c r="B23" s="185" t="s">
        <v>177</v>
      </c>
      <c r="C23" s="186">
        <v>300000</v>
      </c>
      <c r="D23" s="186">
        <v>44758</v>
      </c>
      <c r="E23" s="186">
        <v>200000</v>
      </c>
      <c r="F23" s="186">
        <v>300000</v>
      </c>
      <c r="G23" s="202">
        <v>300000</v>
      </c>
    </row>
    <row r="24" spans="1:7" ht="20.100000000000001" customHeight="1" thickBot="1" x14ac:dyDescent="0.3">
      <c r="A24" s="157"/>
      <c r="B24" s="158"/>
      <c r="C24" s="175">
        <f>C17+C18+C19+C20+C21+C22+C23</f>
        <v>1287000</v>
      </c>
      <c r="D24" s="175">
        <f>SUM(D17:D23)</f>
        <v>845201</v>
      </c>
      <c r="E24" s="175">
        <f>SUM(E17:E23)</f>
        <v>1190000</v>
      </c>
      <c r="F24" s="175">
        <f>SUM(F17:F23)</f>
        <v>1300000</v>
      </c>
      <c r="G24" s="197">
        <f>SUM(G17:G23)</f>
        <v>1300000</v>
      </c>
    </row>
    <row r="25" spans="1:7" ht="15" x14ac:dyDescent="0.25">
      <c r="A25" s="159"/>
      <c r="B25" s="159"/>
      <c r="C25" s="178"/>
      <c r="D25" s="178"/>
      <c r="E25" s="178"/>
      <c r="F25" s="178"/>
      <c r="G25" s="159"/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79" t="s">
        <v>158</v>
      </c>
      <c r="C27" s="718">
        <v>44864</v>
      </c>
      <c r="E27" s="179" t="s">
        <v>159</v>
      </c>
      <c r="F27" s="159" t="s">
        <v>160</v>
      </c>
      <c r="G27" s="159"/>
    </row>
    <row r="28" spans="1:7" ht="15" x14ac:dyDescent="0.25">
      <c r="A28" s="159"/>
      <c r="B28" s="159"/>
      <c r="C28" s="159"/>
      <c r="D28" s="159"/>
      <c r="E28" s="159"/>
      <c r="F28" s="159"/>
      <c r="G28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448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413</v>
      </c>
      <c r="B3" s="136" t="s">
        <v>193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194</v>
      </c>
      <c r="C7" s="203">
        <v>50000</v>
      </c>
      <c r="D7" s="203">
        <v>32962</v>
      </c>
      <c r="E7" s="203">
        <v>70000</v>
      </c>
      <c r="F7" s="203">
        <v>50000</v>
      </c>
      <c r="G7" s="655">
        <v>50000</v>
      </c>
    </row>
    <row r="8" spans="1:7" ht="20.100000000000001" customHeight="1" thickBot="1" x14ac:dyDescent="0.3">
      <c r="A8" s="155">
        <v>2324</v>
      </c>
      <c r="B8" s="156" t="s">
        <v>195</v>
      </c>
      <c r="C8" s="204">
        <v>0</v>
      </c>
      <c r="D8" s="204">
        <v>0</v>
      </c>
      <c r="E8" s="204">
        <v>0</v>
      </c>
      <c r="F8" s="204">
        <v>0</v>
      </c>
      <c r="G8" s="657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50000</v>
      </c>
      <c r="D9" s="207">
        <f>SUM(D7:D8)</f>
        <v>32962</v>
      </c>
      <c r="E9" s="207">
        <f>SUM(E7:E8)</f>
        <v>70000</v>
      </c>
      <c r="F9" s="207">
        <f>SUM(F7:F8)</f>
        <v>50000</v>
      </c>
      <c r="G9" s="658">
        <f>SUM(G7:G8)</f>
        <v>50000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413</v>
      </c>
      <c r="B12" s="136" t="s">
        <v>193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92" t="s">
        <v>150</v>
      </c>
      <c r="B14" s="1197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96"/>
      <c r="B15" s="1198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5132</v>
      </c>
      <c r="B16" s="165" t="s">
        <v>170</v>
      </c>
      <c r="C16" s="166">
        <v>1000</v>
      </c>
      <c r="D16" s="167">
        <v>0</v>
      </c>
      <c r="E16" s="166">
        <v>1000</v>
      </c>
      <c r="F16" s="166">
        <v>1000</v>
      </c>
      <c r="G16" s="195">
        <v>1000</v>
      </c>
    </row>
    <row r="17" spans="1:7" ht="20.100000000000001" customHeight="1" x14ac:dyDescent="0.25">
      <c r="A17" s="181">
        <v>5134</v>
      </c>
      <c r="B17" s="182" t="s">
        <v>187</v>
      </c>
      <c r="C17" s="183">
        <v>2000</v>
      </c>
      <c r="D17" s="183">
        <v>0</v>
      </c>
      <c r="E17" s="183">
        <v>3000</v>
      </c>
      <c r="F17" s="183">
        <v>4000</v>
      </c>
      <c r="G17" s="201">
        <v>4000</v>
      </c>
    </row>
    <row r="18" spans="1:7" ht="20.100000000000001" customHeight="1" x14ac:dyDescent="0.25">
      <c r="A18" s="181">
        <v>5139</v>
      </c>
      <c r="B18" s="182" t="s">
        <v>180</v>
      </c>
      <c r="C18" s="183">
        <v>25000</v>
      </c>
      <c r="D18" s="183">
        <v>604</v>
      </c>
      <c r="E18" s="183">
        <v>15000</v>
      </c>
      <c r="F18" s="183">
        <v>20000</v>
      </c>
      <c r="G18" s="201">
        <v>20000</v>
      </c>
    </row>
    <row r="19" spans="1:7" ht="20.100000000000001" customHeight="1" x14ac:dyDescent="0.25">
      <c r="A19" s="181">
        <v>5154</v>
      </c>
      <c r="B19" s="182" t="s">
        <v>174</v>
      </c>
      <c r="C19" s="183">
        <v>7000</v>
      </c>
      <c r="D19" s="183">
        <v>8002</v>
      </c>
      <c r="E19" s="183">
        <v>10000</v>
      </c>
      <c r="F19" s="183">
        <v>15000</v>
      </c>
      <c r="G19" s="201">
        <v>15000</v>
      </c>
    </row>
    <row r="20" spans="1:7" ht="20.100000000000001" customHeight="1" x14ac:dyDescent="0.25">
      <c r="A20" s="181">
        <v>5156</v>
      </c>
      <c r="B20" s="182" t="s">
        <v>188</v>
      </c>
      <c r="C20" s="183">
        <v>25000</v>
      </c>
      <c r="D20" s="183">
        <v>1039</v>
      </c>
      <c r="E20" s="183">
        <v>15000</v>
      </c>
      <c r="F20" s="183">
        <v>20000</v>
      </c>
      <c r="G20" s="201">
        <v>20000</v>
      </c>
    </row>
    <row r="21" spans="1:7" ht="20.100000000000001" customHeight="1" x14ac:dyDescent="0.25">
      <c r="A21" s="181">
        <v>5169</v>
      </c>
      <c r="B21" s="182" t="s">
        <v>156</v>
      </c>
      <c r="C21" s="183">
        <v>30000</v>
      </c>
      <c r="D21" s="183">
        <v>18392</v>
      </c>
      <c r="E21" s="183">
        <v>20000</v>
      </c>
      <c r="F21" s="183">
        <v>30000</v>
      </c>
      <c r="G21" s="201">
        <v>30000</v>
      </c>
    </row>
    <row r="22" spans="1:7" ht="20.100000000000001" customHeight="1" x14ac:dyDescent="0.25">
      <c r="A22" s="155">
        <v>5171</v>
      </c>
      <c r="B22" s="185" t="s">
        <v>177</v>
      </c>
      <c r="C22" s="186">
        <v>30000</v>
      </c>
      <c r="D22" s="186">
        <v>55250</v>
      </c>
      <c r="E22" s="186">
        <v>56000</v>
      </c>
      <c r="F22" s="186">
        <v>30000</v>
      </c>
      <c r="G22" s="202">
        <v>30000</v>
      </c>
    </row>
    <row r="23" spans="1:7" ht="20.100000000000001" customHeight="1" x14ac:dyDescent="0.25">
      <c r="A23" s="155">
        <v>6111</v>
      </c>
      <c r="B23" s="714" t="s">
        <v>249</v>
      </c>
      <c r="C23" s="186">
        <v>0</v>
      </c>
      <c r="D23" s="186">
        <v>0</v>
      </c>
      <c r="E23" s="186">
        <v>0</v>
      </c>
      <c r="F23" s="186">
        <v>100000</v>
      </c>
      <c r="G23" s="202">
        <v>100000</v>
      </c>
    </row>
    <row r="24" spans="1:7" ht="20.100000000000001" customHeight="1" thickBot="1" x14ac:dyDescent="0.3">
      <c r="A24" s="170">
        <v>6121</v>
      </c>
      <c r="B24" s="171" t="s">
        <v>196</v>
      </c>
      <c r="C24" s="172">
        <v>0</v>
      </c>
      <c r="D24" s="172">
        <v>0</v>
      </c>
      <c r="E24" s="172">
        <v>0</v>
      </c>
      <c r="F24" s="172">
        <v>0</v>
      </c>
      <c r="G24" s="196">
        <v>0</v>
      </c>
    </row>
    <row r="25" spans="1:7" ht="20.100000000000001" customHeight="1" thickBot="1" x14ac:dyDescent="0.3">
      <c r="A25" s="157"/>
      <c r="B25" s="158" t="s">
        <v>61</v>
      </c>
      <c r="C25" s="175">
        <f>SUM(C16:C24)</f>
        <v>120000</v>
      </c>
      <c r="D25" s="175">
        <f>SUM(D16:D24)</f>
        <v>83287</v>
      </c>
      <c r="E25" s="175">
        <f>SUM(E16:E24)</f>
        <v>120000</v>
      </c>
      <c r="F25" s="175">
        <f>SUM(F16:F24)</f>
        <v>220000</v>
      </c>
      <c r="G25" s="197">
        <f>SUM(G16:G24)</f>
        <v>220000</v>
      </c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59"/>
      <c r="C27" s="178"/>
      <c r="D27" s="178"/>
      <c r="E27" s="178"/>
      <c r="F27" s="178"/>
      <c r="G27" s="159"/>
    </row>
    <row r="28" spans="1:7" ht="15" x14ac:dyDescent="0.25">
      <c r="A28" s="159"/>
      <c r="B28" s="179" t="s">
        <v>158</v>
      </c>
      <c r="C28" s="180">
        <v>44864</v>
      </c>
      <c r="E28" s="179" t="s">
        <v>159</v>
      </c>
      <c r="F28" s="159" t="s">
        <v>189</v>
      </c>
      <c r="G28" s="159"/>
    </row>
    <row r="29" spans="1:7" ht="15" x14ac:dyDescent="0.25">
      <c r="A29" s="159"/>
      <c r="B29" s="159"/>
      <c r="C29" s="159"/>
      <c r="D29" s="159"/>
      <c r="E29" s="159"/>
      <c r="F29" s="159"/>
      <c r="G29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4" customWidth="1"/>
    <col min="2" max="2" width="40.85546875" style="134" customWidth="1"/>
    <col min="3" max="5" width="12.85546875" style="134" customWidth="1"/>
    <col min="6" max="7" width="13.5703125" style="134" customWidth="1"/>
    <col min="8" max="8" width="16.5703125" style="134" customWidth="1"/>
    <col min="9" max="9" width="16.42578125" style="134" customWidth="1"/>
    <col min="10" max="10" width="16.28515625" style="134" customWidth="1"/>
    <col min="11" max="11" width="15.140625" style="134" customWidth="1"/>
    <col min="12" max="16384" width="9.140625" style="134"/>
  </cols>
  <sheetData>
    <row r="1" spans="1:11" ht="18" x14ac:dyDescent="0.25">
      <c r="B1" s="1190" t="s">
        <v>449</v>
      </c>
      <c r="C1" s="1191"/>
      <c r="D1" s="1191"/>
      <c r="E1" s="1191"/>
      <c r="F1" s="707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5"/>
      <c r="B3" s="188" t="s">
        <v>197</v>
      </c>
      <c r="C3" s="137"/>
      <c r="D3" s="138"/>
      <c r="E3" s="138"/>
      <c r="F3" s="138"/>
      <c r="G3" s="139"/>
      <c r="H3" s="456"/>
    </row>
    <row r="4" spans="1:11" ht="16.5" thickBot="1" x14ac:dyDescent="0.3">
      <c r="A4" s="140"/>
      <c r="B4" s="141" t="s">
        <v>148</v>
      </c>
      <c r="C4" s="142"/>
      <c r="D4" s="143"/>
      <c r="E4" s="144" t="s">
        <v>149</v>
      </c>
      <c r="F4" s="143"/>
      <c r="G4" s="145"/>
      <c r="H4" s="456"/>
    </row>
    <row r="5" spans="1:11" ht="15" x14ac:dyDescent="0.25">
      <c r="A5" s="1238" t="s">
        <v>71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983" t="s">
        <v>564</v>
      </c>
      <c r="I5" s="984">
        <v>3518</v>
      </c>
      <c r="J5" s="985" t="s">
        <v>566</v>
      </c>
      <c r="K5" s="993">
        <v>0.9</v>
      </c>
    </row>
    <row r="6" spans="1:11" ht="15.75" thickBot="1" x14ac:dyDescent="0.3">
      <c r="A6" s="1239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235" t="s">
        <v>565</v>
      </c>
      <c r="I6" s="1236"/>
      <c r="J6" s="1236"/>
      <c r="K6" s="1237"/>
    </row>
    <row r="7" spans="1:11" ht="20.100000000000001" customHeight="1" x14ac:dyDescent="0.25">
      <c r="A7" s="458">
        <v>1345</v>
      </c>
      <c r="B7" s="357" t="s">
        <v>392</v>
      </c>
      <c r="C7" s="358">
        <v>1600000</v>
      </c>
      <c r="D7" s="358">
        <v>1429505</v>
      </c>
      <c r="E7" s="358">
        <v>1600000</v>
      </c>
      <c r="F7" s="358">
        <v>1900000</v>
      </c>
      <c r="G7" s="667">
        <v>1900000</v>
      </c>
      <c r="H7" s="990">
        <v>500</v>
      </c>
      <c r="I7" s="991">
        <v>600</v>
      </c>
      <c r="J7" s="991">
        <v>700</v>
      </c>
      <c r="K7" s="992">
        <v>800</v>
      </c>
    </row>
    <row r="8" spans="1:11" ht="20.100000000000001" customHeight="1" thickBot="1" x14ac:dyDescent="0.3">
      <c r="A8" s="471"/>
      <c r="B8" s="472" t="s">
        <v>61</v>
      </c>
      <c r="C8" s="473">
        <f>SUM(C7)</f>
        <v>1600000</v>
      </c>
      <c r="D8" s="473">
        <f>SUM(D7)</f>
        <v>1429505</v>
      </c>
      <c r="E8" s="473">
        <f>SUM(E7)</f>
        <v>1600000</v>
      </c>
      <c r="F8" s="473">
        <f>SUM(F7)</f>
        <v>1900000</v>
      </c>
      <c r="G8" s="668">
        <f>SUM(G7)</f>
        <v>1900000</v>
      </c>
      <c r="H8" s="986">
        <f>H7*I5*K5</f>
        <v>1583100</v>
      </c>
      <c r="I8" s="987">
        <f>I7*I5*K5</f>
        <v>1899720</v>
      </c>
      <c r="J8" s="988">
        <f>J7*I5*K5</f>
        <v>2216340</v>
      </c>
      <c r="K8" s="989">
        <f>K7*I5*K5</f>
        <v>2532960</v>
      </c>
    </row>
    <row r="9" spans="1:11" ht="20.100000000000001" customHeight="1" x14ac:dyDescent="0.25">
      <c r="A9" s="469">
        <v>3723</v>
      </c>
      <c r="B9" s="470" t="s">
        <v>200</v>
      </c>
      <c r="C9" s="461">
        <v>76000</v>
      </c>
      <c r="D9" s="461">
        <v>43509</v>
      </c>
      <c r="E9" s="461">
        <v>45000</v>
      </c>
      <c r="F9" s="461">
        <v>11000</v>
      </c>
      <c r="G9" s="669">
        <v>11000</v>
      </c>
      <c r="H9" s="456"/>
    </row>
    <row r="10" spans="1:11" ht="20.100000000000001" customHeight="1" x14ac:dyDescent="0.25">
      <c r="A10" s="459">
        <v>3723</v>
      </c>
      <c r="B10" s="460" t="s">
        <v>201</v>
      </c>
      <c r="C10" s="462">
        <v>18000</v>
      </c>
      <c r="D10" s="462">
        <v>26437</v>
      </c>
      <c r="E10" s="462">
        <v>30000</v>
      </c>
      <c r="F10" s="462">
        <v>30000</v>
      </c>
      <c r="G10" s="670">
        <v>30000</v>
      </c>
      <c r="H10" s="456"/>
    </row>
    <row r="11" spans="1:11" ht="20.100000000000001" customHeight="1" x14ac:dyDescent="0.25">
      <c r="A11" s="459">
        <v>3723</v>
      </c>
      <c r="B11" s="460" t="s">
        <v>202</v>
      </c>
      <c r="C11" s="462">
        <v>95000</v>
      </c>
      <c r="D11" s="462">
        <v>29578</v>
      </c>
      <c r="E11" s="462">
        <v>32000</v>
      </c>
      <c r="F11" s="462">
        <v>32000</v>
      </c>
      <c r="G11" s="670">
        <v>32000</v>
      </c>
      <c r="H11" s="456"/>
    </row>
    <row r="12" spans="1:11" ht="20.100000000000001" customHeight="1" thickBot="1" x14ac:dyDescent="0.3">
      <c r="A12" s="476"/>
      <c r="B12" s="477" t="s">
        <v>61</v>
      </c>
      <c r="C12" s="478">
        <f>SUM(C9:C11)</f>
        <v>189000</v>
      </c>
      <c r="D12" s="478">
        <f>SUM(D9:D11)</f>
        <v>99524</v>
      </c>
      <c r="E12" s="478">
        <f>SUM(E9:E11)</f>
        <v>107000</v>
      </c>
      <c r="F12" s="478">
        <f>SUM(F9:F11)</f>
        <v>73000</v>
      </c>
      <c r="G12" s="671">
        <f>SUM(G9:G11)</f>
        <v>73000</v>
      </c>
      <c r="H12" s="456"/>
    </row>
    <row r="13" spans="1:11" ht="20.100000000000001" customHeight="1" x14ac:dyDescent="0.25">
      <c r="A13" s="474">
        <v>3725</v>
      </c>
      <c r="B13" s="475" t="s">
        <v>198</v>
      </c>
      <c r="C13" s="465">
        <v>445000</v>
      </c>
      <c r="D13" s="465">
        <v>528128</v>
      </c>
      <c r="E13" s="465">
        <v>627530</v>
      </c>
      <c r="F13" s="465">
        <v>520000</v>
      </c>
      <c r="G13" s="672">
        <v>520000</v>
      </c>
    </row>
    <row r="14" spans="1:11" ht="20.100000000000001" customHeight="1" x14ac:dyDescent="0.25">
      <c r="A14" s="474">
        <v>3725</v>
      </c>
      <c r="B14" s="475" t="s">
        <v>457</v>
      </c>
      <c r="C14" s="465">
        <v>0</v>
      </c>
      <c r="D14" s="465">
        <v>32618</v>
      </c>
      <c r="E14" s="465">
        <v>65235</v>
      </c>
      <c r="F14" s="465">
        <v>65000</v>
      </c>
      <c r="G14" s="672">
        <v>65000</v>
      </c>
    </row>
    <row r="15" spans="1:11" ht="20.100000000000001" customHeight="1" x14ac:dyDescent="0.25">
      <c r="A15" s="463">
        <v>3725</v>
      </c>
      <c r="B15" s="464" t="s">
        <v>199</v>
      </c>
      <c r="C15" s="465">
        <v>75000</v>
      </c>
      <c r="D15" s="465">
        <v>67851</v>
      </c>
      <c r="E15" s="465">
        <v>122035</v>
      </c>
      <c r="F15" s="465">
        <v>120000</v>
      </c>
      <c r="G15" s="672">
        <v>120000</v>
      </c>
      <c r="H15" s="456"/>
    </row>
    <row r="16" spans="1:11" ht="20.100000000000001" customHeight="1" x14ac:dyDescent="0.25">
      <c r="A16" s="466"/>
      <c r="B16" s="467" t="s">
        <v>61</v>
      </c>
      <c r="C16" s="468">
        <f>SUM(C13:C15)</f>
        <v>520000</v>
      </c>
      <c r="D16" s="468">
        <f>SUM(D13:D15)</f>
        <v>628597</v>
      </c>
      <c r="E16" s="468">
        <f>SUM(E13:E15)</f>
        <v>814800</v>
      </c>
      <c r="F16" s="468">
        <f>SUM(F13:F15)</f>
        <v>705000</v>
      </c>
      <c r="G16" s="673">
        <f>SUM(G13:G15)</f>
        <v>705000</v>
      </c>
      <c r="H16" s="456"/>
    </row>
    <row r="17" spans="1:8" ht="20.100000000000001" customHeight="1" x14ac:dyDescent="0.25">
      <c r="A17" s="821">
        <v>3722</v>
      </c>
      <c r="B17" s="822" t="s">
        <v>491</v>
      </c>
      <c r="C17" s="823">
        <v>0</v>
      </c>
      <c r="D17" s="823">
        <v>37728</v>
      </c>
      <c r="E17" s="823">
        <v>65236</v>
      </c>
      <c r="F17" s="823">
        <v>65000</v>
      </c>
      <c r="G17" s="824">
        <v>65000</v>
      </c>
      <c r="H17" s="456"/>
    </row>
    <row r="18" spans="1:8" ht="20.100000000000001" customHeight="1" thickBot="1" x14ac:dyDescent="0.3">
      <c r="A18" s="825"/>
      <c r="B18" s="826" t="s">
        <v>61</v>
      </c>
      <c r="C18" s="827">
        <f>SUM(C17)</f>
        <v>0</v>
      </c>
      <c r="D18" s="827">
        <f>SUM(D17)</f>
        <v>37728</v>
      </c>
      <c r="E18" s="827">
        <f>SUM(E17)</f>
        <v>65236</v>
      </c>
      <c r="F18" s="827">
        <f>SUM(F17)</f>
        <v>65000</v>
      </c>
      <c r="G18" s="828">
        <f>SUM(G17)</f>
        <v>65000</v>
      </c>
      <c r="H18" s="456"/>
    </row>
    <row r="19" spans="1:8" ht="20.100000000000001" customHeight="1" thickBot="1" x14ac:dyDescent="0.3">
      <c r="A19" s="157"/>
      <c r="B19" s="158" t="s">
        <v>61</v>
      </c>
      <c r="C19" s="359">
        <f>SUM(C8+C12+C16+C18)</f>
        <v>2309000</v>
      </c>
      <c r="D19" s="207">
        <f>SUM(D16+D12+D8+D18)</f>
        <v>2195354</v>
      </c>
      <c r="E19" s="207">
        <f>SUM(E8+E12+E16+E18)</f>
        <v>2587036</v>
      </c>
      <c r="F19" s="207">
        <f>SUM(F8+F12+F16+F18)</f>
        <v>2743000</v>
      </c>
      <c r="G19" s="658">
        <f>SUM(G8+G12+G16+G18)</f>
        <v>2743000</v>
      </c>
      <c r="H19" s="456"/>
    </row>
    <row r="20" spans="1:8" ht="15" x14ac:dyDescent="0.25">
      <c r="A20" s="159"/>
      <c r="B20" s="159"/>
      <c r="C20" s="160"/>
      <c r="D20" s="160"/>
      <c r="E20" s="160"/>
      <c r="F20" s="160"/>
      <c r="G20" s="160"/>
      <c r="H20" s="456"/>
    </row>
    <row r="21" spans="1:8" ht="15.75" thickBot="1" x14ac:dyDescent="0.3">
      <c r="A21" s="159"/>
      <c r="B21" s="159"/>
      <c r="C21" s="159"/>
      <c r="D21" s="159"/>
      <c r="E21" s="159"/>
      <c r="F21" s="159"/>
      <c r="H21" s="456"/>
    </row>
    <row r="22" spans="1:8" ht="15.75" x14ac:dyDescent="0.25">
      <c r="A22" s="135" t="s">
        <v>393</v>
      </c>
      <c r="B22" s="188" t="s">
        <v>197</v>
      </c>
      <c r="C22" s="161"/>
      <c r="D22" s="138"/>
      <c r="E22" s="138"/>
      <c r="F22" s="138"/>
      <c r="G22" s="139"/>
      <c r="H22" s="456"/>
    </row>
    <row r="23" spans="1:8" ht="15.75" x14ac:dyDescent="0.25">
      <c r="A23" s="140"/>
      <c r="B23" s="162" t="s">
        <v>155</v>
      </c>
      <c r="C23" s="142"/>
      <c r="D23" s="143"/>
      <c r="E23" s="144" t="s">
        <v>149</v>
      </c>
      <c r="F23" s="143"/>
      <c r="G23" s="145"/>
      <c r="H23" s="456"/>
    </row>
    <row r="24" spans="1:8" ht="15" x14ac:dyDescent="0.25">
      <c r="A24" s="1192" t="s">
        <v>150</v>
      </c>
      <c r="B24" s="1197" t="s">
        <v>151</v>
      </c>
      <c r="C24" s="146" t="s">
        <v>152</v>
      </c>
      <c r="D24" s="146" t="s">
        <v>115</v>
      </c>
      <c r="E24" s="146" t="s">
        <v>153</v>
      </c>
      <c r="F24" s="146" t="s">
        <v>116</v>
      </c>
      <c r="G24" s="147" t="s">
        <v>154</v>
      </c>
      <c r="H24" s="456"/>
    </row>
    <row r="25" spans="1:8" ht="15.75" thickBot="1" x14ac:dyDescent="0.3">
      <c r="A25" s="1196"/>
      <c r="B25" s="1198"/>
      <c r="C25" s="148" t="str">
        <f>IF('příjmy-paragraf'!D2=0," ",'příjmy-paragraf'!D2)</f>
        <v>rok 2022</v>
      </c>
      <c r="D25" s="148" t="str">
        <f>IF('příjmy-paragraf'!E3=0," ",'příjmy-paragraf'!E3)</f>
        <v xml:space="preserve"> k 30.09.</v>
      </c>
      <c r="E25" s="148" t="str">
        <f>IF('1014-útulek'!E16=0," ",'1014-útulek'!E16)</f>
        <v>k 31.12.2022</v>
      </c>
      <c r="F25" s="148" t="str">
        <f>IF('příjmy-paragraf'!F2=0," ",'příjmy-paragraf'!F2)</f>
        <v>rok 2023</v>
      </c>
      <c r="G25" s="149" t="str">
        <f>IF('příjmy-paragraf'!F2=0," ",'příjmy-paragraf'!F2)</f>
        <v>rok 2023</v>
      </c>
      <c r="H25" s="456"/>
    </row>
    <row r="26" spans="1:8" ht="20.100000000000001" customHeight="1" x14ac:dyDescent="0.25">
      <c r="A26" s="181">
        <v>5134</v>
      </c>
      <c r="B26" s="182" t="s">
        <v>187</v>
      </c>
      <c r="C26" s="183">
        <v>0</v>
      </c>
      <c r="D26" s="183">
        <v>0</v>
      </c>
      <c r="E26" s="183">
        <v>0</v>
      </c>
      <c r="F26" s="183">
        <v>0</v>
      </c>
      <c r="G26" s="201">
        <v>0</v>
      </c>
      <c r="H26" s="456"/>
    </row>
    <row r="27" spans="1:8" ht="20.100000000000001" customHeight="1" x14ac:dyDescent="0.25">
      <c r="A27" s="181">
        <v>5137</v>
      </c>
      <c r="B27" s="182" t="s">
        <v>19</v>
      </c>
      <c r="C27" s="183">
        <v>0</v>
      </c>
      <c r="D27" s="183">
        <v>41992</v>
      </c>
      <c r="E27" s="183">
        <v>41991</v>
      </c>
      <c r="F27" s="183">
        <v>0</v>
      </c>
      <c r="G27" s="201">
        <v>0</v>
      </c>
      <c r="H27" s="456"/>
    </row>
    <row r="28" spans="1:8" ht="20.100000000000001" customHeight="1" x14ac:dyDescent="0.25">
      <c r="A28" s="181">
        <v>5139</v>
      </c>
      <c r="B28" s="182" t="s">
        <v>180</v>
      </c>
      <c r="C28" s="183">
        <v>2000</v>
      </c>
      <c r="D28" s="183">
        <v>0</v>
      </c>
      <c r="E28" s="183">
        <v>1000</v>
      </c>
      <c r="F28" s="183">
        <v>1000</v>
      </c>
      <c r="G28" s="201">
        <v>1000</v>
      </c>
      <c r="H28" s="456"/>
    </row>
    <row r="29" spans="1:8" ht="20.100000000000001" customHeight="1" x14ac:dyDescent="0.25">
      <c r="A29" s="181">
        <v>5151</v>
      </c>
      <c r="B29" s="182" t="s">
        <v>20</v>
      </c>
      <c r="C29" s="183">
        <v>2000</v>
      </c>
      <c r="D29" s="183">
        <v>0</v>
      </c>
      <c r="E29" s="183">
        <v>300</v>
      </c>
      <c r="F29" s="183">
        <v>1000</v>
      </c>
      <c r="G29" s="201">
        <v>1000</v>
      </c>
      <c r="H29" s="456"/>
    </row>
    <row r="30" spans="1:8" ht="20.100000000000001" customHeight="1" x14ac:dyDescent="0.25">
      <c r="A30" s="181">
        <v>5154</v>
      </c>
      <c r="B30" s="182" t="s">
        <v>174</v>
      </c>
      <c r="C30" s="183">
        <v>16000</v>
      </c>
      <c r="D30" s="183">
        <v>10990</v>
      </c>
      <c r="E30" s="183">
        <v>16100</v>
      </c>
      <c r="F30" s="183">
        <v>20000</v>
      </c>
      <c r="G30" s="201">
        <v>20000</v>
      </c>
      <c r="H30" s="456"/>
    </row>
    <row r="31" spans="1:8" ht="20.100000000000001" customHeight="1" x14ac:dyDescent="0.25">
      <c r="A31" s="181">
        <v>5169</v>
      </c>
      <c r="B31" s="182" t="s">
        <v>203</v>
      </c>
      <c r="C31" s="183">
        <v>5400000</v>
      </c>
      <c r="D31" s="183">
        <v>4052564</v>
      </c>
      <c r="E31" s="183">
        <v>5420000</v>
      </c>
      <c r="F31" s="183">
        <v>6152000</v>
      </c>
      <c r="G31" s="201">
        <v>6152000</v>
      </c>
      <c r="H31" s="712" t="s">
        <v>459</v>
      </c>
    </row>
    <row r="32" spans="1:8" ht="20.100000000000001" customHeight="1" x14ac:dyDescent="0.25">
      <c r="A32" s="155">
        <v>5171</v>
      </c>
      <c r="B32" s="185" t="s">
        <v>177</v>
      </c>
      <c r="C32" s="186">
        <v>5000</v>
      </c>
      <c r="D32" s="186">
        <v>11336</v>
      </c>
      <c r="E32" s="186">
        <v>11336</v>
      </c>
      <c r="F32" s="186">
        <v>5000</v>
      </c>
      <c r="G32" s="202">
        <v>5000</v>
      </c>
      <c r="H32" s="456"/>
    </row>
    <row r="33" spans="1:8" ht="20.100000000000001" customHeight="1" thickBot="1" x14ac:dyDescent="0.3">
      <c r="A33" s="170">
        <v>6121</v>
      </c>
      <c r="B33" s="205" t="s">
        <v>204</v>
      </c>
      <c r="C33" s="172">
        <v>1000000</v>
      </c>
      <c r="D33" s="172">
        <v>868336</v>
      </c>
      <c r="E33" s="172">
        <v>1078336</v>
      </c>
      <c r="F33" s="172">
        <v>1000000</v>
      </c>
      <c r="G33" s="196">
        <v>1000000</v>
      </c>
      <c r="H33" s="712" t="s">
        <v>458</v>
      </c>
    </row>
    <row r="34" spans="1:8" ht="20.100000000000001" customHeight="1" thickBot="1" x14ac:dyDescent="0.3">
      <c r="A34" s="157"/>
      <c r="B34" s="158" t="s">
        <v>61</v>
      </c>
      <c r="C34" s="175">
        <f>SUM(C26:C33)</f>
        <v>6425000</v>
      </c>
      <c r="D34" s="175">
        <f>SUM(D26:D33)</f>
        <v>4985218</v>
      </c>
      <c r="E34" s="175">
        <f>SUM(E26:E33)</f>
        <v>6569063</v>
      </c>
      <c r="F34" s="175">
        <f>SUM(F26:F33)</f>
        <v>7179000</v>
      </c>
      <c r="G34" s="197">
        <f>SUM(G26:G33)</f>
        <v>7179000</v>
      </c>
      <c r="H34" s="456"/>
    </row>
    <row r="35" spans="1:8" ht="15" x14ac:dyDescent="0.25">
      <c r="A35" s="159"/>
      <c r="B35" s="159"/>
      <c r="C35" s="178"/>
      <c r="D35" s="178"/>
      <c r="E35" s="178"/>
      <c r="F35" s="178"/>
      <c r="G35" s="159"/>
      <c r="H35" s="456"/>
    </row>
    <row r="36" spans="1:8" ht="15" x14ac:dyDescent="0.25">
      <c r="A36" s="159"/>
      <c r="B36" s="159"/>
      <c r="C36" s="178"/>
      <c r="D36" s="178"/>
      <c r="E36" s="178"/>
      <c r="F36" s="178"/>
      <c r="G36" s="159"/>
      <c r="H36" s="456"/>
    </row>
    <row r="37" spans="1:8" ht="15" x14ac:dyDescent="0.25">
      <c r="A37" s="159"/>
      <c r="B37" s="867" t="s">
        <v>519</v>
      </c>
      <c r="C37" s="159"/>
      <c r="E37" s="179" t="s">
        <v>159</v>
      </c>
      <c r="F37" s="159" t="s">
        <v>205</v>
      </c>
      <c r="G37" s="159"/>
      <c r="H37" s="456"/>
    </row>
    <row r="38" spans="1:8" ht="15" x14ac:dyDescent="0.25">
      <c r="A38" s="159"/>
      <c r="B38" s="159"/>
      <c r="C38" s="159"/>
      <c r="D38" s="159"/>
      <c r="E38" s="159"/>
      <c r="F38" s="159"/>
      <c r="G38" s="159"/>
      <c r="H38" s="456"/>
    </row>
    <row r="39" spans="1:8" ht="15" x14ac:dyDescent="0.25">
      <c r="H39" s="456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6.5" x14ac:dyDescent="0.25">
      <c r="B1" s="1240" t="s">
        <v>450</v>
      </c>
      <c r="C1" s="1241"/>
      <c r="D1" s="1241"/>
      <c r="E1" s="1241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414</v>
      </c>
      <c r="B3" s="1242" t="s">
        <v>419</v>
      </c>
      <c r="C3" s="1243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thickBot="1" x14ac:dyDescent="0.3">
      <c r="A7" s="150">
        <v>2111</v>
      </c>
      <c r="B7" s="151" t="s">
        <v>184</v>
      </c>
      <c r="C7" s="152">
        <v>10000</v>
      </c>
      <c r="D7" s="152">
        <v>5497</v>
      </c>
      <c r="E7" s="152">
        <v>7000</v>
      </c>
      <c r="F7" s="152">
        <v>10000</v>
      </c>
      <c r="G7" s="198">
        <v>10000</v>
      </c>
    </row>
    <row r="8" spans="1:7" ht="20.100000000000001" customHeight="1" thickBot="1" x14ac:dyDescent="0.3">
      <c r="A8" s="157"/>
      <c r="B8" s="158" t="s">
        <v>61</v>
      </c>
      <c r="C8" s="189">
        <f>SUM(C7:C7)</f>
        <v>10000</v>
      </c>
      <c r="D8" s="189">
        <f>SUM(D7:D7)</f>
        <v>5497</v>
      </c>
      <c r="E8" s="189">
        <f>SUM(E7:E7)</f>
        <v>7000</v>
      </c>
      <c r="F8" s="189">
        <f>SUM(F7:F7)</f>
        <v>10000</v>
      </c>
      <c r="G8" s="199">
        <f>SUM(G7)</f>
        <v>10000</v>
      </c>
    </row>
    <row r="9" spans="1:7" ht="15" x14ac:dyDescent="0.25">
      <c r="A9" s="159"/>
      <c r="B9" s="159"/>
      <c r="C9" s="160"/>
      <c r="D9" s="160"/>
      <c r="E9" s="160"/>
      <c r="F9" s="160"/>
      <c r="G9" s="160"/>
    </row>
    <row r="10" spans="1:7" ht="15.75" thickBot="1" x14ac:dyDescent="0.3">
      <c r="A10" s="159"/>
      <c r="B10" s="159"/>
      <c r="C10" s="159"/>
      <c r="D10" s="159"/>
      <c r="E10" s="159"/>
      <c r="F10" s="159"/>
    </row>
    <row r="11" spans="1:7" ht="15.75" x14ac:dyDescent="0.25">
      <c r="A11" s="135" t="s">
        <v>414</v>
      </c>
      <c r="B11" s="1242" t="s">
        <v>419</v>
      </c>
      <c r="C11" s="1243"/>
      <c r="D11" s="138"/>
      <c r="E11" s="138"/>
      <c r="F11" s="138"/>
      <c r="G11" s="139"/>
    </row>
    <row r="12" spans="1:7" ht="15.75" x14ac:dyDescent="0.25">
      <c r="A12" s="140"/>
      <c r="B12" s="162" t="s">
        <v>155</v>
      </c>
      <c r="C12" s="142"/>
      <c r="D12" s="143"/>
      <c r="E12" s="144" t="s">
        <v>149</v>
      </c>
      <c r="F12" s="143"/>
      <c r="G12" s="145"/>
    </row>
    <row r="13" spans="1:7" ht="15" x14ac:dyDescent="0.25">
      <c r="A13" s="1192" t="s">
        <v>150</v>
      </c>
      <c r="B13" s="1197" t="s">
        <v>151</v>
      </c>
      <c r="C13" s="146" t="s">
        <v>152</v>
      </c>
      <c r="D13" s="146" t="s">
        <v>115</v>
      </c>
      <c r="E13" s="146" t="s">
        <v>153</v>
      </c>
      <c r="F13" s="146" t="s">
        <v>116</v>
      </c>
      <c r="G13" s="147" t="s">
        <v>154</v>
      </c>
    </row>
    <row r="14" spans="1:7" ht="15.75" thickBot="1" x14ac:dyDescent="0.3">
      <c r="A14" s="1196"/>
      <c r="B14" s="1198"/>
      <c r="C14" s="148" t="str">
        <f>IF('příjmy-paragraf'!D2=0," ",'příjmy-paragraf'!D2)</f>
        <v>rok 2022</v>
      </c>
      <c r="D14" s="148" t="str">
        <f>IF('příjmy-paragraf'!E3=0," ",'příjmy-paragraf'!E3)</f>
        <v xml:space="preserve"> k 30.09.</v>
      </c>
      <c r="E14" s="148" t="str">
        <f>IF('1014-útulek'!E16=0," ",'1014-útulek'!E16)</f>
        <v>k 31.12.2022</v>
      </c>
      <c r="F14" s="148" t="str">
        <f>IF('příjmy-paragraf'!F2=0," ",'příjmy-paragraf'!F2)</f>
        <v>rok 2023</v>
      </c>
      <c r="G14" s="149" t="str">
        <f>IF('příjmy-paragraf'!F2=0," ",'příjmy-paragraf'!F2)</f>
        <v>rok 2023</v>
      </c>
    </row>
    <row r="15" spans="1:7" ht="15" x14ac:dyDescent="0.25">
      <c r="A15" s="362">
        <v>5011</v>
      </c>
      <c r="B15" s="383" t="s">
        <v>366</v>
      </c>
      <c r="C15" s="384">
        <v>2358564</v>
      </c>
      <c r="D15" s="384">
        <v>1125648</v>
      </c>
      <c r="E15" s="384">
        <v>2370039</v>
      </c>
      <c r="F15" s="384">
        <v>2030000</v>
      </c>
      <c r="G15" s="385">
        <v>2030000</v>
      </c>
    </row>
    <row r="16" spans="1:7" ht="15" x14ac:dyDescent="0.25">
      <c r="A16" s="362">
        <v>5031</v>
      </c>
      <c r="B16" s="386" t="s">
        <v>367</v>
      </c>
      <c r="C16" s="387">
        <v>595200</v>
      </c>
      <c r="D16" s="387">
        <v>274341</v>
      </c>
      <c r="E16" s="387">
        <v>572000</v>
      </c>
      <c r="F16" s="387">
        <v>503000</v>
      </c>
      <c r="G16" s="388">
        <v>503000</v>
      </c>
    </row>
    <row r="17" spans="1:8" ht="15" x14ac:dyDescent="0.25">
      <c r="A17" s="362">
        <v>5032</v>
      </c>
      <c r="B17" s="386" t="s">
        <v>368</v>
      </c>
      <c r="C17" s="387">
        <v>216000</v>
      </c>
      <c r="D17" s="387">
        <v>101307</v>
      </c>
      <c r="E17" s="387">
        <v>207998</v>
      </c>
      <c r="F17" s="387">
        <v>183000</v>
      </c>
      <c r="G17" s="388">
        <v>183000</v>
      </c>
    </row>
    <row r="18" spans="1:8" ht="15.75" thickBot="1" x14ac:dyDescent="0.3">
      <c r="A18" s="362">
        <v>5424</v>
      </c>
      <c r="B18" s="389" t="s">
        <v>369</v>
      </c>
      <c r="C18" s="390">
        <v>41436</v>
      </c>
      <c r="D18" s="390">
        <v>52894</v>
      </c>
      <c r="E18" s="390">
        <v>60000</v>
      </c>
      <c r="F18" s="390">
        <v>0</v>
      </c>
      <c r="G18" s="391">
        <v>0</v>
      </c>
    </row>
    <row r="19" spans="1:8" ht="15.75" thickBot="1" x14ac:dyDescent="0.3">
      <c r="A19" s="674"/>
      <c r="B19" s="380" t="s">
        <v>370</v>
      </c>
      <c r="C19" s="381">
        <f>SUM(C15:C18)</f>
        <v>3211200</v>
      </c>
      <c r="D19" s="381">
        <f>SUM(D15:D18)</f>
        <v>1554190</v>
      </c>
      <c r="E19" s="381">
        <f>SUM(E15:E18)</f>
        <v>3210037</v>
      </c>
      <c r="F19" s="381">
        <f>SUM(F15:F18)</f>
        <v>2716000</v>
      </c>
      <c r="G19" s="382">
        <f>SUM(G15:G18)</f>
        <v>2716000</v>
      </c>
    </row>
    <row r="20" spans="1:8" ht="20.100000000000001" customHeight="1" x14ac:dyDescent="0.25">
      <c r="A20" s="363">
        <v>5132</v>
      </c>
      <c r="B20" s="749" t="s">
        <v>170</v>
      </c>
      <c r="C20" s="364">
        <v>10000</v>
      </c>
      <c r="D20" s="365">
        <v>3898</v>
      </c>
      <c r="E20" s="364">
        <v>10000</v>
      </c>
      <c r="F20" s="364">
        <v>10000</v>
      </c>
      <c r="G20" s="366">
        <v>10000</v>
      </c>
    </row>
    <row r="21" spans="1:8" ht="20.100000000000001" customHeight="1" x14ac:dyDescent="0.25">
      <c r="A21" s="363">
        <v>5133</v>
      </c>
      <c r="B21" s="750" t="s">
        <v>460</v>
      </c>
      <c r="C21" s="716">
        <v>0</v>
      </c>
      <c r="D21" s="717">
        <v>950</v>
      </c>
      <c r="E21" s="716">
        <v>1000</v>
      </c>
      <c r="F21" s="716">
        <v>1000</v>
      </c>
      <c r="G21" s="366">
        <v>1000</v>
      </c>
    </row>
    <row r="22" spans="1:8" ht="20.100000000000001" customHeight="1" x14ac:dyDescent="0.25">
      <c r="A22" s="367">
        <v>5134</v>
      </c>
      <c r="B22" s="368" t="s">
        <v>187</v>
      </c>
      <c r="C22" s="369">
        <v>55000</v>
      </c>
      <c r="D22" s="369">
        <v>19140</v>
      </c>
      <c r="E22" s="369">
        <v>40000</v>
      </c>
      <c r="F22" s="369">
        <v>55000</v>
      </c>
      <c r="G22" s="370">
        <v>55000</v>
      </c>
    </row>
    <row r="23" spans="1:8" ht="20.100000000000001" customHeight="1" x14ac:dyDescent="0.25">
      <c r="A23" s="367">
        <v>5137</v>
      </c>
      <c r="B23" s="368" t="s">
        <v>19</v>
      </c>
      <c r="C23" s="369">
        <v>80000</v>
      </c>
      <c r="D23" s="369">
        <v>7907</v>
      </c>
      <c r="E23" s="369">
        <v>80000</v>
      </c>
      <c r="F23" s="369">
        <v>80000</v>
      </c>
      <c r="G23" s="370">
        <v>80000</v>
      </c>
    </row>
    <row r="24" spans="1:8" ht="20.100000000000001" customHeight="1" x14ac:dyDescent="0.25">
      <c r="A24" s="367">
        <v>5139</v>
      </c>
      <c r="B24" s="368" t="s">
        <v>180</v>
      </c>
      <c r="C24" s="369">
        <v>220000</v>
      </c>
      <c r="D24" s="369">
        <v>138684</v>
      </c>
      <c r="E24" s="369">
        <v>150000</v>
      </c>
      <c r="F24" s="369">
        <v>220000</v>
      </c>
      <c r="G24" s="370">
        <v>220000</v>
      </c>
    </row>
    <row r="25" spans="1:8" ht="20.100000000000001" customHeight="1" x14ac:dyDescent="0.25">
      <c r="A25" s="367">
        <v>5141</v>
      </c>
      <c r="B25" s="368" t="s">
        <v>25</v>
      </c>
      <c r="C25" s="369">
        <v>0</v>
      </c>
      <c r="D25" s="369">
        <v>0</v>
      </c>
      <c r="E25" s="369">
        <v>0</v>
      </c>
      <c r="F25" s="369">
        <v>0</v>
      </c>
      <c r="G25" s="370">
        <v>0</v>
      </c>
    </row>
    <row r="26" spans="1:8" ht="20.100000000000001" customHeight="1" x14ac:dyDescent="0.25">
      <c r="A26" s="367">
        <v>5156</v>
      </c>
      <c r="B26" s="368" t="s">
        <v>188</v>
      </c>
      <c r="C26" s="369">
        <v>130000</v>
      </c>
      <c r="D26" s="369">
        <v>208967</v>
      </c>
      <c r="E26" s="369">
        <v>240000</v>
      </c>
      <c r="F26" s="369">
        <v>260000</v>
      </c>
      <c r="G26" s="370">
        <v>260000</v>
      </c>
    </row>
    <row r="27" spans="1:8" ht="20.100000000000001" customHeight="1" x14ac:dyDescent="0.25">
      <c r="A27" s="367">
        <v>5162</v>
      </c>
      <c r="B27" s="368" t="s">
        <v>206</v>
      </c>
      <c r="C27" s="369">
        <v>12000</v>
      </c>
      <c r="D27" s="369">
        <v>8431</v>
      </c>
      <c r="E27" s="369">
        <v>12000</v>
      </c>
      <c r="F27" s="369">
        <v>12000</v>
      </c>
      <c r="G27" s="370">
        <v>12000</v>
      </c>
    </row>
    <row r="28" spans="1:8" ht="20.100000000000001" customHeight="1" x14ac:dyDescent="0.25">
      <c r="A28" s="367">
        <v>5163</v>
      </c>
      <c r="B28" s="368" t="s">
        <v>207</v>
      </c>
      <c r="C28" s="369">
        <v>0</v>
      </c>
      <c r="D28" s="369">
        <v>16384</v>
      </c>
      <c r="E28" s="369">
        <v>16384</v>
      </c>
      <c r="F28" s="369">
        <v>17000</v>
      </c>
      <c r="G28" s="370">
        <v>17000</v>
      </c>
    </row>
    <row r="29" spans="1:8" ht="20.100000000000001" customHeight="1" x14ac:dyDescent="0.25">
      <c r="A29" s="367">
        <v>5167</v>
      </c>
      <c r="B29" s="368" t="s">
        <v>192</v>
      </c>
      <c r="C29" s="369">
        <v>3000</v>
      </c>
      <c r="D29" s="369">
        <v>1600</v>
      </c>
      <c r="E29" s="369">
        <v>3000</v>
      </c>
      <c r="F29" s="369">
        <v>5000</v>
      </c>
      <c r="G29" s="370">
        <v>5000</v>
      </c>
    </row>
    <row r="30" spans="1:8" ht="20.100000000000001" customHeight="1" x14ac:dyDescent="0.25">
      <c r="A30" s="367">
        <v>5169</v>
      </c>
      <c r="B30" s="368" t="s">
        <v>156</v>
      </c>
      <c r="C30" s="369">
        <v>300000</v>
      </c>
      <c r="D30" s="369">
        <v>35197</v>
      </c>
      <c r="E30" s="369">
        <v>300000</v>
      </c>
      <c r="F30" s="369">
        <v>300000</v>
      </c>
      <c r="G30" s="370">
        <v>300000</v>
      </c>
    </row>
    <row r="31" spans="1:8" ht="20.100000000000001" customHeight="1" x14ac:dyDescent="0.25">
      <c r="A31" s="371">
        <v>5171</v>
      </c>
      <c r="B31" s="372" t="s">
        <v>177</v>
      </c>
      <c r="C31" s="373">
        <v>350000</v>
      </c>
      <c r="D31" s="373">
        <v>248793</v>
      </c>
      <c r="E31" s="373">
        <v>290000</v>
      </c>
      <c r="F31" s="373">
        <v>400000</v>
      </c>
      <c r="G31" s="374">
        <v>400000</v>
      </c>
    </row>
    <row r="32" spans="1:8" ht="20.100000000000001" customHeight="1" thickBot="1" x14ac:dyDescent="0.3">
      <c r="A32" s="375">
        <v>6123</v>
      </c>
      <c r="B32" s="376" t="s">
        <v>208</v>
      </c>
      <c r="C32" s="377">
        <v>300000</v>
      </c>
      <c r="D32" s="377">
        <v>312010</v>
      </c>
      <c r="E32" s="377">
        <v>312010</v>
      </c>
      <c r="F32" s="377">
        <v>0</v>
      </c>
      <c r="G32" s="378">
        <v>0</v>
      </c>
      <c r="H32" s="712" t="s">
        <v>53</v>
      </c>
    </row>
    <row r="33" spans="1:7" ht="20.100000000000001" customHeight="1" thickBot="1" x14ac:dyDescent="0.3">
      <c r="A33" s="379"/>
      <c r="B33" s="392" t="s">
        <v>371</v>
      </c>
      <c r="C33" s="393">
        <f>SUM(C20:C32)</f>
        <v>1460000</v>
      </c>
      <c r="D33" s="393">
        <f>SUM(D20:D32)</f>
        <v>1001961</v>
      </c>
      <c r="E33" s="393">
        <f>SUM(E20:E32)</f>
        <v>1454394</v>
      </c>
      <c r="F33" s="393">
        <f>SUM(F20:F32)</f>
        <v>1360000</v>
      </c>
      <c r="G33" s="394">
        <f>SUM(G20:G32)</f>
        <v>1360000</v>
      </c>
    </row>
    <row r="34" spans="1:7" ht="20.100000000000001" customHeight="1" thickBot="1" x14ac:dyDescent="0.3">
      <c r="A34" s="157"/>
      <c r="B34" s="158" t="s">
        <v>61</v>
      </c>
      <c r="C34" s="175">
        <f>SUM(C19+C33)</f>
        <v>4671200</v>
      </c>
      <c r="D34" s="175">
        <f>SUM(D19+D33)</f>
        <v>2556151</v>
      </c>
      <c r="E34" s="175">
        <f>SUM(E19+E33)</f>
        <v>4664431</v>
      </c>
      <c r="F34" s="175">
        <f>SUM(F19+F33)</f>
        <v>4076000</v>
      </c>
      <c r="G34" s="197">
        <f>SUM(G19+G33)</f>
        <v>4076000</v>
      </c>
    </row>
    <row r="35" spans="1:7" ht="15" x14ac:dyDescent="0.25">
      <c r="A35" s="159"/>
      <c r="B35" s="159"/>
      <c r="C35" s="178"/>
      <c r="D35" s="178"/>
      <c r="E35" s="178"/>
      <c r="F35" s="178"/>
      <c r="G35" s="159"/>
    </row>
    <row r="36" spans="1:7" ht="15" x14ac:dyDescent="0.25">
      <c r="A36" s="159"/>
      <c r="B36" s="159"/>
      <c r="C36" s="178"/>
      <c r="D36" s="178"/>
      <c r="E36" s="178"/>
      <c r="F36" s="178"/>
      <c r="G36" s="159"/>
    </row>
    <row r="37" spans="1:7" ht="15" x14ac:dyDescent="0.25">
      <c r="A37" s="159"/>
      <c r="B37" s="179" t="s">
        <v>158</v>
      </c>
      <c r="C37" s="711">
        <v>44864</v>
      </c>
      <c r="E37" s="179" t="s">
        <v>159</v>
      </c>
      <c r="F37" s="159" t="s">
        <v>189</v>
      </c>
      <c r="G37" s="159"/>
    </row>
    <row r="38" spans="1:7" ht="15" x14ac:dyDescent="0.25">
      <c r="A38" s="159"/>
      <c r="B38" s="159"/>
      <c r="C38" s="159"/>
      <c r="D38" s="159"/>
      <c r="E38" s="159"/>
      <c r="F38" s="159"/>
      <c r="G38" s="159"/>
    </row>
    <row r="39" spans="1:7" x14ac:dyDescent="0.2">
      <c r="B39" t="s">
        <v>53</v>
      </c>
      <c r="C39"/>
      <c r="D39" s="360" t="s">
        <v>53</v>
      </c>
    </row>
    <row r="40" spans="1:7" x14ac:dyDescent="0.2">
      <c r="B40" t="s">
        <v>53</v>
      </c>
      <c r="C40"/>
      <c r="D40" s="360" t="s">
        <v>53</v>
      </c>
    </row>
    <row r="41" spans="1:7" ht="15" x14ac:dyDescent="0.25">
      <c r="B41"/>
      <c r="C41" s="361"/>
      <c r="D41" s="361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G7" sqref="G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451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415</v>
      </c>
      <c r="B3" s="136" t="s">
        <v>209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210</v>
      </c>
      <c r="C7" s="203">
        <v>280000</v>
      </c>
      <c r="D7" s="203">
        <v>226798</v>
      </c>
      <c r="E7" s="203">
        <v>300000</v>
      </c>
      <c r="F7" s="203">
        <v>300000</v>
      </c>
      <c r="G7" s="655">
        <v>300000</v>
      </c>
    </row>
    <row r="8" spans="1:7" ht="20.100000000000001" customHeight="1" thickBot="1" x14ac:dyDescent="0.3">
      <c r="A8" s="155">
        <v>2324</v>
      </c>
      <c r="B8" s="156" t="s">
        <v>211</v>
      </c>
      <c r="C8" s="204">
        <v>0</v>
      </c>
      <c r="D8" s="204">
        <v>0</v>
      </c>
      <c r="E8" s="204">
        <v>0</v>
      </c>
      <c r="F8" s="204">
        <v>0</v>
      </c>
      <c r="G8" s="657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280000</v>
      </c>
      <c r="D9" s="207">
        <f>SUM(D7:D8)</f>
        <v>226798</v>
      </c>
      <c r="E9" s="207">
        <f>SUM(E7:E8)</f>
        <v>300000</v>
      </c>
      <c r="F9" s="207">
        <f>SUM(F7:F8)</f>
        <v>300000</v>
      </c>
      <c r="G9" s="658">
        <f>SUM(G7:G8)</f>
        <v>300000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415</v>
      </c>
      <c r="B12" s="136" t="s">
        <v>212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92" t="s">
        <v>150</v>
      </c>
      <c r="B14" s="1197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96"/>
      <c r="B15" s="1198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5011</v>
      </c>
      <c r="B16" s="165" t="s">
        <v>213</v>
      </c>
      <c r="C16" s="166">
        <v>1540000</v>
      </c>
      <c r="D16" s="167">
        <v>1148520</v>
      </c>
      <c r="E16" s="166">
        <v>1540000</v>
      </c>
      <c r="F16" s="751">
        <v>1630000</v>
      </c>
      <c r="G16" s="195">
        <v>1630000</v>
      </c>
    </row>
    <row r="17" spans="1:7" ht="20.100000000000001" customHeight="1" x14ac:dyDescent="0.25">
      <c r="A17" s="181">
        <v>5031</v>
      </c>
      <c r="B17" s="182" t="s">
        <v>214</v>
      </c>
      <c r="C17" s="183">
        <v>381920</v>
      </c>
      <c r="D17" s="183">
        <v>280724</v>
      </c>
      <c r="E17" s="183">
        <v>381920</v>
      </c>
      <c r="F17" s="752">
        <v>404000</v>
      </c>
      <c r="G17" s="201">
        <v>404000</v>
      </c>
    </row>
    <row r="18" spans="1:7" ht="20.100000000000001" customHeight="1" x14ac:dyDescent="0.25">
      <c r="A18" s="181">
        <v>5032</v>
      </c>
      <c r="B18" s="182" t="s">
        <v>215</v>
      </c>
      <c r="C18" s="183">
        <v>138600</v>
      </c>
      <c r="D18" s="183">
        <v>103679</v>
      </c>
      <c r="E18" s="183">
        <v>138600</v>
      </c>
      <c r="F18" s="752">
        <v>147000</v>
      </c>
      <c r="G18" s="201">
        <v>147000</v>
      </c>
    </row>
    <row r="19" spans="1:7" ht="20.100000000000001" customHeight="1" x14ac:dyDescent="0.25">
      <c r="A19" s="181">
        <v>5132</v>
      </c>
      <c r="B19" s="182" t="s">
        <v>170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7" ht="20.100000000000001" customHeight="1" x14ac:dyDescent="0.25">
      <c r="A20" s="181">
        <v>5133</v>
      </c>
      <c r="B20" s="182" t="s">
        <v>216</v>
      </c>
      <c r="C20" s="183">
        <v>0</v>
      </c>
      <c r="D20" s="183">
        <v>0</v>
      </c>
      <c r="E20" s="183">
        <v>0</v>
      </c>
      <c r="F20" s="183">
        <v>0</v>
      </c>
      <c r="G20" s="201">
        <v>0</v>
      </c>
    </row>
    <row r="21" spans="1:7" ht="20.100000000000001" customHeight="1" x14ac:dyDescent="0.25">
      <c r="A21" s="181">
        <v>5134</v>
      </c>
      <c r="B21" s="182" t="s">
        <v>187</v>
      </c>
      <c r="C21" s="183">
        <v>12000</v>
      </c>
      <c r="D21" s="183">
        <v>2953</v>
      </c>
      <c r="E21" s="183">
        <v>12000</v>
      </c>
      <c r="F21" s="183">
        <v>12000</v>
      </c>
      <c r="G21" s="201">
        <v>12000</v>
      </c>
    </row>
    <row r="22" spans="1:7" ht="20.100000000000001" customHeight="1" x14ac:dyDescent="0.25">
      <c r="A22" s="181">
        <v>5137</v>
      </c>
      <c r="B22" s="182" t="s">
        <v>19</v>
      </c>
      <c r="C22" s="183">
        <v>0</v>
      </c>
      <c r="D22" s="183">
        <v>0</v>
      </c>
      <c r="E22" s="183">
        <v>0</v>
      </c>
      <c r="F22" s="183">
        <v>16000</v>
      </c>
      <c r="G22" s="201">
        <v>16000</v>
      </c>
    </row>
    <row r="23" spans="1:7" ht="20.100000000000001" customHeight="1" x14ac:dyDescent="0.25">
      <c r="A23" s="181">
        <v>5139</v>
      </c>
      <c r="B23" s="182" t="s">
        <v>162</v>
      </c>
      <c r="C23" s="183">
        <v>38000</v>
      </c>
      <c r="D23" s="183">
        <v>1920</v>
      </c>
      <c r="E23" s="183">
        <v>38000</v>
      </c>
      <c r="F23" s="183">
        <v>40000</v>
      </c>
      <c r="G23" s="201">
        <v>40000</v>
      </c>
    </row>
    <row r="24" spans="1:7" ht="20.100000000000001" customHeight="1" x14ac:dyDescent="0.25">
      <c r="A24" s="181">
        <v>5151</v>
      </c>
      <c r="B24" s="182" t="s">
        <v>217</v>
      </c>
      <c r="C24" s="183">
        <v>15000</v>
      </c>
      <c r="D24" s="183">
        <v>9485</v>
      </c>
      <c r="E24" s="183">
        <v>15000</v>
      </c>
      <c r="F24" s="183">
        <v>23000</v>
      </c>
      <c r="G24" s="201">
        <v>23000</v>
      </c>
    </row>
    <row r="25" spans="1:7" ht="20.100000000000001" customHeight="1" x14ac:dyDescent="0.25">
      <c r="A25" s="181">
        <v>5152</v>
      </c>
      <c r="B25" s="182" t="s">
        <v>45</v>
      </c>
      <c r="C25" s="183">
        <v>50000</v>
      </c>
      <c r="D25" s="183">
        <v>36724</v>
      </c>
      <c r="E25" s="183">
        <v>50000</v>
      </c>
      <c r="F25" s="183">
        <v>70000</v>
      </c>
      <c r="G25" s="201">
        <v>70000</v>
      </c>
    </row>
    <row r="26" spans="1:7" ht="20.100000000000001" customHeight="1" x14ac:dyDescent="0.25">
      <c r="A26" s="181">
        <v>5154</v>
      </c>
      <c r="B26" s="182" t="s">
        <v>174</v>
      </c>
      <c r="C26" s="183">
        <v>25000</v>
      </c>
      <c r="D26" s="183">
        <v>14438</v>
      </c>
      <c r="E26" s="183">
        <v>25000</v>
      </c>
      <c r="F26" s="183">
        <v>35000</v>
      </c>
      <c r="G26" s="201">
        <v>35000</v>
      </c>
    </row>
    <row r="27" spans="1:7" ht="20.100000000000001" customHeight="1" x14ac:dyDescent="0.25">
      <c r="A27" s="181">
        <v>5156</v>
      </c>
      <c r="B27" s="182" t="s">
        <v>188</v>
      </c>
      <c r="C27" s="183">
        <v>18000</v>
      </c>
      <c r="D27" s="183">
        <v>14964</v>
      </c>
      <c r="E27" s="183">
        <v>19000</v>
      </c>
      <c r="F27" s="183">
        <v>30000</v>
      </c>
      <c r="G27" s="201">
        <v>30000</v>
      </c>
    </row>
    <row r="28" spans="1:7" ht="20.100000000000001" customHeight="1" x14ac:dyDescent="0.25">
      <c r="A28" s="181">
        <v>5162</v>
      </c>
      <c r="B28" s="182" t="s">
        <v>218</v>
      </c>
      <c r="C28" s="183">
        <v>15000</v>
      </c>
      <c r="D28" s="183">
        <v>8933</v>
      </c>
      <c r="E28" s="183">
        <v>14000</v>
      </c>
      <c r="F28" s="183">
        <v>14000</v>
      </c>
      <c r="G28" s="201">
        <v>14000</v>
      </c>
    </row>
    <row r="29" spans="1:7" ht="20.100000000000001" customHeight="1" x14ac:dyDescent="0.25">
      <c r="A29" s="181">
        <v>5163</v>
      </c>
      <c r="B29" s="182" t="s">
        <v>219</v>
      </c>
      <c r="C29" s="183">
        <v>8000</v>
      </c>
      <c r="D29" s="183">
        <v>7593</v>
      </c>
      <c r="E29" s="183">
        <v>7593</v>
      </c>
      <c r="F29" s="183">
        <v>7000</v>
      </c>
      <c r="G29" s="201">
        <v>7000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22000</v>
      </c>
      <c r="D30" s="183">
        <v>5560</v>
      </c>
      <c r="E30" s="183">
        <v>18000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10000</v>
      </c>
      <c r="D31" s="183">
        <v>6722</v>
      </c>
      <c r="E31" s="183">
        <v>9983</v>
      </c>
      <c r="F31" s="183">
        <v>10000</v>
      </c>
      <c r="G31" s="201">
        <v>10000</v>
      </c>
    </row>
    <row r="32" spans="1:7" ht="20.100000000000001" customHeight="1" x14ac:dyDescent="0.25">
      <c r="A32" s="181">
        <v>5169</v>
      </c>
      <c r="B32" s="182" t="s">
        <v>156</v>
      </c>
      <c r="C32" s="183">
        <v>3000</v>
      </c>
      <c r="D32" s="183">
        <v>3915</v>
      </c>
      <c r="E32" s="183">
        <v>4320</v>
      </c>
      <c r="F32" s="183">
        <v>5000</v>
      </c>
      <c r="G32" s="201">
        <v>5000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47000</v>
      </c>
      <c r="D33" s="183">
        <v>4447</v>
      </c>
      <c r="E33" s="183">
        <v>47000</v>
      </c>
      <c r="F33" s="183">
        <v>25000</v>
      </c>
      <c r="G33" s="201">
        <v>25000</v>
      </c>
    </row>
    <row r="34" spans="1:7" ht="20.100000000000001" customHeight="1" x14ac:dyDescent="0.25">
      <c r="A34" s="181">
        <v>5173</v>
      </c>
      <c r="B34" s="182" t="s">
        <v>22</v>
      </c>
      <c r="C34" s="183">
        <v>1000</v>
      </c>
      <c r="D34" s="183">
        <v>0</v>
      </c>
      <c r="E34" s="183">
        <v>500</v>
      </c>
      <c r="F34" s="183">
        <v>1000</v>
      </c>
      <c r="G34" s="201">
        <v>1000</v>
      </c>
    </row>
    <row r="35" spans="1:7" ht="20.100000000000001" customHeight="1" x14ac:dyDescent="0.25">
      <c r="A35" s="155">
        <v>5175</v>
      </c>
      <c r="B35" s="185" t="s">
        <v>26</v>
      </c>
      <c r="C35" s="186">
        <v>4000</v>
      </c>
      <c r="D35" s="186">
        <v>329</v>
      </c>
      <c r="E35" s="186">
        <v>4000</v>
      </c>
      <c r="F35" s="186">
        <v>5000</v>
      </c>
      <c r="G35" s="202">
        <v>5000</v>
      </c>
    </row>
    <row r="36" spans="1:7" ht="20.100000000000001" customHeight="1" thickBot="1" x14ac:dyDescent="0.3">
      <c r="A36" s="170">
        <v>5424</v>
      </c>
      <c r="B36" s="171" t="s">
        <v>221</v>
      </c>
      <c r="C36" s="172">
        <v>0</v>
      </c>
      <c r="D36" s="172">
        <v>13282</v>
      </c>
      <c r="E36" s="172">
        <v>13282</v>
      </c>
      <c r="F36" s="172">
        <v>0</v>
      </c>
      <c r="G36" s="196">
        <v>0</v>
      </c>
    </row>
    <row r="37" spans="1:7" ht="20.100000000000001" customHeight="1" thickBot="1" x14ac:dyDescent="0.3">
      <c r="A37" s="157"/>
      <c r="B37" s="158" t="s">
        <v>61</v>
      </c>
      <c r="C37" s="175">
        <f>SUM(C16:C36)</f>
        <v>2328520</v>
      </c>
      <c r="D37" s="175">
        <f>SUM(D16:D36)</f>
        <v>1664188</v>
      </c>
      <c r="E37" s="175">
        <f>SUM(E16:E36)</f>
        <v>2338198</v>
      </c>
      <c r="F37" s="175">
        <f>SUM(F16:F36)</f>
        <v>2494000</v>
      </c>
      <c r="G37" s="197">
        <f>SUM(G16:G36)</f>
        <v>2494000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180">
        <v>44864</v>
      </c>
      <c r="E40" s="179" t="s">
        <v>159</v>
      </c>
      <c r="F40" s="159" t="s">
        <v>222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  <row r="43" spans="1:7" x14ac:dyDescent="0.2">
      <c r="B43" t="s">
        <v>53</v>
      </c>
      <c r="C43"/>
      <c r="D43" s="360" t="s">
        <v>53</v>
      </c>
    </row>
    <row r="44" spans="1:7" x14ac:dyDescent="0.2">
      <c r="B44" t="s">
        <v>53</v>
      </c>
      <c r="C44"/>
      <c r="D44" s="360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6.5703125" style="134" customWidth="1"/>
    <col min="9" max="16384" width="9.140625" style="134"/>
  </cols>
  <sheetData>
    <row r="1" spans="1:8" ht="18" x14ac:dyDescent="0.25">
      <c r="B1" s="1190" t="s">
        <v>452</v>
      </c>
      <c r="C1" s="1191"/>
      <c r="D1" s="1191"/>
      <c r="E1" s="1191"/>
      <c r="F1" s="707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416</v>
      </c>
      <c r="B3" s="136" t="s">
        <v>223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04" t="s">
        <v>568</v>
      </c>
    </row>
    <row r="6" spans="1:8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5"/>
      <c r="H7" s="1005"/>
    </row>
    <row r="8" spans="1:8" ht="20.100000000000001" customHeight="1" thickBot="1" x14ac:dyDescent="0.3">
      <c r="A8" s="155" t="s">
        <v>53</v>
      </c>
      <c r="B8" s="156" t="s">
        <v>53</v>
      </c>
      <c r="C8" s="204" t="s">
        <v>53</v>
      </c>
      <c r="D8" s="204" t="s">
        <v>53</v>
      </c>
      <c r="E8" s="204"/>
      <c r="F8" s="204"/>
      <c r="G8" s="657"/>
      <c r="H8" s="1005"/>
    </row>
    <row r="9" spans="1:8" ht="20.100000000000001" customHeight="1" thickBot="1" x14ac:dyDescent="0.3">
      <c r="A9" s="157"/>
      <c r="B9" s="158" t="s">
        <v>61</v>
      </c>
      <c r="C9" s="207">
        <f>SUM(C7:C8)</f>
        <v>0</v>
      </c>
      <c r="D9" s="207">
        <f>SUM(D7:D8)</f>
        <v>0</v>
      </c>
      <c r="E9" s="207">
        <f>SUM(E7:E8)</f>
        <v>0</v>
      </c>
      <c r="F9" s="207">
        <f>SUM(F7:F8)</f>
        <v>0</v>
      </c>
      <c r="G9" s="658">
        <f>SUM(G7:G8)</f>
        <v>0</v>
      </c>
      <c r="H9" s="1005"/>
    </row>
    <row r="10" spans="1:8" ht="15.75" x14ac:dyDescent="0.25">
      <c r="A10" s="159"/>
      <c r="B10" s="159"/>
      <c r="C10" s="160"/>
      <c r="D10" s="160"/>
      <c r="E10" s="160"/>
      <c r="F10" s="160"/>
      <c r="G10" s="160"/>
      <c r="H10" s="1005"/>
    </row>
    <row r="11" spans="1:8" ht="16.5" thickBot="1" x14ac:dyDescent="0.3">
      <c r="A11" s="159"/>
      <c r="B11" s="159"/>
      <c r="C11" s="159"/>
      <c r="D11" s="159"/>
      <c r="E11" s="159"/>
      <c r="F11" s="159"/>
      <c r="H11" s="1006"/>
    </row>
    <row r="12" spans="1:8" ht="15.75" x14ac:dyDescent="0.25">
      <c r="A12" s="135" t="s">
        <v>416</v>
      </c>
      <c r="B12" s="136" t="s">
        <v>223</v>
      </c>
      <c r="C12" s="161"/>
      <c r="D12" s="138"/>
      <c r="E12" s="138"/>
      <c r="F12" s="138"/>
      <c r="G12" s="139"/>
      <c r="H12" s="1009"/>
    </row>
    <row r="13" spans="1:8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8" ht="15" x14ac:dyDescent="0.25">
      <c r="A14" s="1192" t="s">
        <v>150</v>
      </c>
      <c r="B14" s="1197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8" ht="15.75" thickBot="1" x14ac:dyDescent="0.3">
      <c r="A15" s="1196"/>
      <c r="B15" s="1198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8" ht="20.100000000000001" customHeight="1" x14ac:dyDescent="0.25">
      <c r="A16" s="153">
        <v>5019</v>
      </c>
      <c r="B16" s="165" t="s">
        <v>224</v>
      </c>
      <c r="C16" s="166">
        <v>10000</v>
      </c>
      <c r="D16" s="167">
        <v>30318</v>
      </c>
      <c r="E16" s="166">
        <v>31000</v>
      </c>
      <c r="F16" s="166">
        <v>10000</v>
      </c>
      <c r="G16" s="195">
        <v>10000</v>
      </c>
      <c r="H16" s="160"/>
    </row>
    <row r="17" spans="1:8" ht="20.100000000000001" customHeight="1" x14ac:dyDescent="0.25">
      <c r="A17" s="181">
        <v>5021</v>
      </c>
      <c r="B17" s="182" t="s">
        <v>225</v>
      </c>
      <c r="C17" s="183">
        <v>160000</v>
      </c>
      <c r="D17" s="183">
        <v>14000</v>
      </c>
      <c r="E17" s="183">
        <v>150000</v>
      </c>
      <c r="F17" s="183">
        <v>160000</v>
      </c>
      <c r="G17" s="201">
        <v>160000</v>
      </c>
      <c r="H17" s="160"/>
    </row>
    <row r="18" spans="1:8" ht="20.100000000000001" customHeight="1" x14ac:dyDescent="0.25">
      <c r="A18" s="181">
        <v>5039</v>
      </c>
      <c r="B18" s="182" t="s">
        <v>226</v>
      </c>
      <c r="C18" s="183">
        <v>2000</v>
      </c>
      <c r="D18" s="183">
        <v>11632</v>
      </c>
      <c r="E18" s="183">
        <v>12000</v>
      </c>
      <c r="F18" s="183">
        <v>32000</v>
      </c>
      <c r="G18" s="201">
        <v>32000</v>
      </c>
      <c r="H18" s="1007"/>
    </row>
    <row r="19" spans="1:8" ht="20.100000000000001" customHeight="1" x14ac:dyDescent="0.25">
      <c r="A19" s="181">
        <v>5134</v>
      </c>
      <c r="B19" s="182" t="s">
        <v>187</v>
      </c>
      <c r="C19" s="183">
        <v>50000</v>
      </c>
      <c r="D19" s="183">
        <v>0</v>
      </c>
      <c r="E19" s="183">
        <v>20000</v>
      </c>
      <c r="F19" s="183">
        <v>36000</v>
      </c>
      <c r="G19" s="201">
        <v>36000</v>
      </c>
      <c r="H19" s="1007"/>
    </row>
    <row r="20" spans="1:8" ht="20.100000000000001" customHeight="1" x14ac:dyDescent="0.25">
      <c r="A20" s="181">
        <v>5136</v>
      </c>
      <c r="B20" s="182" t="s">
        <v>172</v>
      </c>
      <c r="C20" s="183">
        <v>1000</v>
      </c>
      <c r="D20" s="183">
        <v>875</v>
      </c>
      <c r="E20" s="183">
        <v>1000</v>
      </c>
      <c r="F20" s="183">
        <v>1000</v>
      </c>
      <c r="G20" s="201">
        <v>1000</v>
      </c>
      <c r="H20" s="1007"/>
    </row>
    <row r="21" spans="1:8" ht="20.100000000000001" customHeight="1" x14ac:dyDescent="0.25">
      <c r="A21" s="181">
        <v>5137</v>
      </c>
      <c r="B21" s="182" t="s">
        <v>19</v>
      </c>
      <c r="C21" s="183">
        <v>250000</v>
      </c>
      <c r="D21" s="183">
        <v>117691</v>
      </c>
      <c r="E21" s="183">
        <v>150000</v>
      </c>
      <c r="F21" s="183">
        <v>120000</v>
      </c>
      <c r="G21" s="201">
        <v>120000</v>
      </c>
      <c r="H21" s="1007">
        <v>96000</v>
      </c>
    </row>
    <row r="22" spans="1:8" ht="20.100000000000001" customHeight="1" x14ac:dyDescent="0.25">
      <c r="A22" s="181">
        <v>5139</v>
      </c>
      <c r="B22" s="182" t="s">
        <v>162</v>
      </c>
      <c r="C22" s="183">
        <v>260000</v>
      </c>
      <c r="D22" s="183">
        <v>272776</v>
      </c>
      <c r="E22" s="183">
        <v>280000</v>
      </c>
      <c r="F22" s="183">
        <v>170000</v>
      </c>
      <c r="G22" s="201">
        <v>170000</v>
      </c>
      <c r="H22" s="1007"/>
    </row>
    <row r="23" spans="1:8" ht="20.100000000000001" customHeight="1" x14ac:dyDescent="0.25">
      <c r="A23" s="181">
        <v>5151</v>
      </c>
      <c r="B23" s="182" t="s">
        <v>20</v>
      </c>
      <c r="C23" s="183">
        <v>4000</v>
      </c>
      <c r="D23" s="183">
        <v>3793</v>
      </c>
      <c r="E23" s="183">
        <v>4000</v>
      </c>
      <c r="F23" s="183">
        <v>0</v>
      </c>
      <c r="G23" s="201">
        <v>0</v>
      </c>
      <c r="H23" s="1007"/>
    </row>
    <row r="24" spans="1:8" ht="20.100000000000001" customHeight="1" x14ac:dyDescent="0.25">
      <c r="A24" s="181">
        <v>5153</v>
      </c>
      <c r="B24" s="182" t="s">
        <v>21</v>
      </c>
      <c r="C24" s="183">
        <v>45000</v>
      </c>
      <c r="D24" s="183">
        <v>18484</v>
      </c>
      <c r="E24" s="183">
        <v>25000</v>
      </c>
      <c r="F24" s="183">
        <v>26000</v>
      </c>
      <c r="G24" s="201">
        <v>26000</v>
      </c>
      <c r="H24" s="1007"/>
    </row>
    <row r="25" spans="1:8" ht="20.100000000000001" customHeight="1" x14ac:dyDescent="0.25">
      <c r="A25" s="181">
        <v>5154</v>
      </c>
      <c r="B25" s="182" t="s">
        <v>174</v>
      </c>
      <c r="C25" s="183">
        <v>130000</v>
      </c>
      <c r="D25" s="183">
        <v>283926</v>
      </c>
      <c r="E25" s="183">
        <v>300000</v>
      </c>
      <c r="F25" s="183">
        <v>320000</v>
      </c>
      <c r="G25" s="201">
        <v>320000</v>
      </c>
      <c r="H25" s="1007"/>
    </row>
    <row r="26" spans="1:8" ht="20.100000000000001" customHeight="1" x14ac:dyDescent="0.25">
      <c r="A26" s="181">
        <v>5156</v>
      </c>
      <c r="B26" s="182" t="s">
        <v>188</v>
      </c>
      <c r="C26" s="183">
        <v>100000</v>
      </c>
      <c r="D26" s="183">
        <v>131445</v>
      </c>
      <c r="E26" s="183">
        <v>150000</v>
      </c>
      <c r="F26" s="183">
        <v>150000</v>
      </c>
      <c r="G26" s="201">
        <v>150000</v>
      </c>
      <c r="H26" s="1007"/>
    </row>
    <row r="27" spans="1:8" ht="20.100000000000001" customHeight="1" x14ac:dyDescent="0.25">
      <c r="A27" s="181">
        <v>5161</v>
      </c>
      <c r="B27" s="182" t="s">
        <v>39</v>
      </c>
      <c r="C27" s="183">
        <v>1000</v>
      </c>
      <c r="D27" s="183">
        <v>129</v>
      </c>
      <c r="E27" s="183">
        <v>500</v>
      </c>
      <c r="F27" s="183">
        <v>500</v>
      </c>
      <c r="G27" s="201">
        <v>500</v>
      </c>
      <c r="H27" s="1007"/>
    </row>
    <row r="28" spans="1:8" ht="20.100000000000001" customHeight="1" x14ac:dyDescent="0.25">
      <c r="A28" s="181">
        <v>5162</v>
      </c>
      <c r="B28" s="182" t="s">
        <v>218</v>
      </c>
      <c r="C28" s="183">
        <v>30000</v>
      </c>
      <c r="D28" s="183">
        <v>27828</v>
      </c>
      <c r="E28" s="183">
        <v>30000</v>
      </c>
      <c r="F28" s="183">
        <v>40000</v>
      </c>
      <c r="G28" s="201">
        <v>40000</v>
      </c>
      <c r="H28" s="1007"/>
    </row>
    <row r="29" spans="1:8" ht="20.100000000000001" customHeight="1" x14ac:dyDescent="0.25">
      <c r="A29" s="181">
        <v>5163</v>
      </c>
      <c r="B29" s="182" t="s">
        <v>219</v>
      </c>
      <c r="C29" s="183">
        <v>40000</v>
      </c>
      <c r="D29" s="183">
        <v>29223</v>
      </c>
      <c r="E29" s="183">
        <v>30000</v>
      </c>
      <c r="F29" s="183">
        <v>50000</v>
      </c>
      <c r="G29" s="201">
        <v>50000</v>
      </c>
      <c r="H29" s="1007"/>
    </row>
    <row r="30" spans="1:8" ht="20.100000000000001" customHeight="1" x14ac:dyDescent="0.25">
      <c r="A30" s="181">
        <v>5167</v>
      </c>
      <c r="B30" s="182" t="s">
        <v>192</v>
      </c>
      <c r="C30" s="183">
        <v>20000</v>
      </c>
      <c r="D30" s="183">
        <v>20360</v>
      </c>
      <c r="E30" s="183">
        <v>20360</v>
      </c>
      <c r="F30" s="183">
        <v>20000</v>
      </c>
      <c r="G30" s="201">
        <v>20000</v>
      </c>
      <c r="H30" s="1007"/>
    </row>
    <row r="31" spans="1:8" ht="20.100000000000001" customHeight="1" x14ac:dyDescent="0.25">
      <c r="A31" s="181">
        <v>5168</v>
      </c>
      <c r="B31" s="182" t="s">
        <v>220</v>
      </c>
      <c r="C31" s="183">
        <v>15000</v>
      </c>
      <c r="D31" s="183">
        <v>0</v>
      </c>
      <c r="E31" s="183">
        <v>0</v>
      </c>
      <c r="F31" s="183">
        <v>500</v>
      </c>
      <c r="G31" s="201">
        <v>500</v>
      </c>
      <c r="H31" s="1007"/>
    </row>
    <row r="32" spans="1:8" ht="20.100000000000001" customHeight="1" x14ac:dyDescent="0.25">
      <c r="A32" s="181">
        <v>5169</v>
      </c>
      <c r="B32" s="182" t="s">
        <v>156</v>
      </c>
      <c r="C32" s="183">
        <v>65000</v>
      </c>
      <c r="D32" s="183">
        <v>16081</v>
      </c>
      <c r="E32" s="183">
        <v>20000</v>
      </c>
      <c r="F32" s="183">
        <v>20000</v>
      </c>
      <c r="G32" s="201">
        <v>20000</v>
      </c>
      <c r="H32" s="1007"/>
    </row>
    <row r="33" spans="1:8" ht="20.100000000000001" customHeight="1" x14ac:dyDescent="0.25">
      <c r="A33" s="181">
        <v>5171</v>
      </c>
      <c r="B33" s="182" t="s">
        <v>177</v>
      </c>
      <c r="C33" s="183">
        <v>41000</v>
      </c>
      <c r="D33" s="183">
        <v>156295</v>
      </c>
      <c r="E33" s="183">
        <v>160000</v>
      </c>
      <c r="F33" s="183">
        <v>25000</v>
      </c>
      <c r="G33" s="201">
        <v>25000</v>
      </c>
      <c r="H33" s="1007"/>
    </row>
    <row r="34" spans="1:8" ht="20.100000000000001" customHeight="1" x14ac:dyDescent="0.25">
      <c r="A34" s="181">
        <v>5175</v>
      </c>
      <c r="B34" s="182" t="s">
        <v>26</v>
      </c>
      <c r="C34" s="183">
        <v>8000</v>
      </c>
      <c r="D34" s="183">
        <v>4089</v>
      </c>
      <c r="E34" s="183">
        <v>5000</v>
      </c>
      <c r="F34" s="183">
        <v>10000</v>
      </c>
      <c r="G34" s="201">
        <v>10000</v>
      </c>
      <c r="H34" s="1007"/>
    </row>
    <row r="35" spans="1:8" ht="20.100000000000001" customHeight="1" x14ac:dyDescent="0.25">
      <c r="A35" s="155">
        <v>5194</v>
      </c>
      <c r="B35" s="694" t="s">
        <v>227</v>
      </c>
      <c r="C35" s="186">
        <v>8000</v>
      </c>
      <c r="D35" s="186">
        <v>2665</v>
      </c>
      <c r="E35" s="186">
        <v>3000</v>
      </c>
      <c r="F35" s="186">
        <v>0</v>
      </c>
      <c r="G35" s="202">
        <v>0</v>
      </c>
      <c r="H35" s="1007"/>
    </row>
    <row r="36" spans="1:8" ht="20.100000000000001" customHeight="1" thickBot="1" x14ac:dyDescent="0.3">
      <c r="A36" s="170">
        <v>6123</v>
      </c>
      <c r="B36" s="698" t="s">
        <v>428</v>
      </c>
      <c r="C36" s="172">
        <v>0</v>
      </c>
      <c r="D36" s="172">
        <v>0</v>
      </c>
      <c r="E36" s="172">
        <v>0</v>
      </c>
      <c r="F36" s="172">
        <v>8850000</v>
      </c>
      <c r="G36" s="196">
        <v>8850000</v>
      </c>
      <c r="H36" s="1007"/>
    </row>
    <row r="37" spans="1:8" ht="20.100000000000001" customHeight="1" thickBot="1" x14ac:dyDescent="0.3">
      <c r="A37" s="157"/>
      <c r="B37" s="158" t="s">
        <v>61</v>
      </c>
      <c r="C37" s="176">
        <f t="shared" ref="C37:H37" si="0">SUM(C16:C36)</f>
        <v>1240000</v>
      </c>
      <c r="D37" s="176">
        <f t="shared" si="0"/>
        <v>1141610</v>
      </c>
      <c r="E37" s="176">
        <f t="shared" si="0"/>
        <v>1391860</v>
      </c>
      <c r="F37" s="176">
        <f t="shared" si="0"/>
        <v>10041000</v>
      </c>
      <c r="G37" s="200">
        <f t="shared" si="0"/>
        <v>10041000</v>
      </c>
      <c r="H37" s="1007">
        <f t="shared" si="0"/>
        <v>96000</v>
      </c>
    </row>
    <row r="38" spans="1:8" ht="15.75" x14ac:dyDescent="0.25">
      <c r="A38" s="159"/>
      <c r="B38" s="159"/>
      <c r="C38" s="178"/>
      <c r="D38" s="178"/>
      <c r="E38" s="178"/>
      <c r="F38" s="178"/>
      <c r="G38" s="159"/>
      <c r="H38" s="1007">
        <f>SUM(G37+H37)</f>
        <v>10137000</v>
      </c>
    </row>
    <row r="39" spans="1:8" ht="15.75" x14ac:dyDescent="0.25">
      <c r="A39" s="159"/>
      <c r="B39" s="159"/>
      <c r="C39" s="178"/>
      <c r="D39" s="178"/>
      <c r="E39" s="178"/>
      <c r="F39" s="178"/>
      <c r="G39" s="159"/>
      <c r="H39" s="1007"/>
    </row>
    <row r="40" spans="1:8" ht="15.75" x14ac:dyDescent="0.25">
      <c r="A40" s="159"/>
      <c r="B40" s="179" t="s">
        <v>158</v>
      </c>
      <c r="C40" s="711">
        <v>44993</v>
      </c>
      <c r="E40" s="179" t="s">
        <v>159</v>
      </c>
      <c r="F40" s="1016" t="s">
        <v>374</v>
      </c>
      <c r="G40" s="159"/>
      <c r="H40" s="1007"/>
    </row>
    <row r="41" spans="1:8" ht="15.75" x14ac:dyDescent="0.25">
      <c r="A41" s="159"/>
      <c r="B41" s="159"/>
      <c r="C41" s="159"/>
      <c r="D41" s="159"/>
      <c r="E41" s="159"/>
      <c r="F41" s="159"/>
      <c r="G41" s="159"/>
      <c r="H41" s="1007"/>
    </row>
    <row r="42" spans="1:8" ht="15.75" x14ac:dyDescent="0.25">
      <c r="H42" s="1007"/>
    </row>
    <row r="43" spans="1:8" ht="15.75" x14ac:dyDescent="0.25">
      <c r="H43" s="1007"/>
    </row>
    <row r="44" spans="1:8" ht="15.75" x14ac:dyDescent="0.25">
      <c r="H44" s="1007"/>
    </row>
    <row r="45" spans="1:8" ht="15.75" x14ac:dyDescent="0.25">
      <c r="H45" s="1007"/>
    </row>
    <row r="46" spans="1:8" ht="15.75" x14ac:dyDescent="0.25">
      <c r="H46" s="1007"/>
    </row>
    <row r="47" spans="1:8" ht="15.75" x14ac:dyDescent="0.25">
      <c r="H47" s="1007"/>
    </row>
    <row r="48" spans="1:8" ht="15.75" x14ac:dyDescent="0.25">
      <c r="H48" s="1007"/>
    </row>
    <row r="49" spans="8:8" ht="15.75" x14ac:dyDescent="0.25">
      <c r="H49" s="1008"/>
    </row>
    <row r="50" spans="8:8" ht="15" x14ac:dyDescent="0.25">
      <c r="H50" s="1010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453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417</v>
      </c>
      <c r="B3" s="136" t="s">
        <v>372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31" t="s">
        <v>150</v>
      </c>
      <c r="B5" s="1232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/>
      <c r="B7" s="338"/>
      <c r="C7" s="445"/>
      <c r="D7" s="445"/>
      <c r="E7" s="445"/>
      <c r="F7" s="445"/>
      <c r="G7" s="660"/>
    </row>
    <row r="8" spans="1:7" ht="20.100000000000001" customHeight="1" thickBot="1" x14ac:dyDescent="0.3">
      <c r="A8" s="339"/>
      <c r="B8" s="340"/>
      <c r="C8" s="446"/>
      <c r="D8" s="446"/>
      <c r="E8" s="446"/>
      <c r="F8" s="446"/>
      <c r="G8" s="661"/>
    </row>
    <row r="9" spans="1:7" ht="20.100000000000001" customHeight="1" thickBot="1" x14ac:dyDescent="0.3">
      <c r="A9" s="341"/>
      <c r="B9" s="158" t="s">
        <v>61</v>
      </c>
      <c r="C9" s="447">
        <f>SUM(C7:C8)</f>
        <v>0</v>
      </c>
      <c r="D9" s="447">
        <f>SUM(D7:D8)</f>
        <v>0</v>
      </c>
      <c r="E9" s="447">
        <f>SUM(E7:E8)</f>
        <v>0</v>
      </c>
      <c r="F9" s="447">
        <f>SUM(F7:F8)</f>
        <v>0</v>
      </c>
      <c r="G9" s="662">
        <f>SUM(G7:G8)</f>
        <v>0</v>
      </c>
    </row>
    <row r="10" spans="1:7" ht="15" x14ac:dyDescent="0.25">
      <c r="A10" s="342"/>
      <c r="B10" s="342"/>
      <c r="C10" s="343"/>
      <c r="D10" s="343"/>
      <c r="E10" s="343"/>
      <c r="F10" s="343"/>
      <c r="G10" s="343"/>
    </row>
    <row r="11" spans="1:7" ht="15.75" thickBot="1" x14ac:dyDescent="0.3">
      <c r="A11" s="342"/>
      <c r="B11" s="342"/>
      <c r="C11" s="342"/>
      <c r="D11" s="342"/>
      <c r="E11" s="342"/>
      <c r="F11" s="342"/>
    </row>
    <row r="12" spans="1:7" ht="15.75" x14ac:dyDescent="0.25">
      <c r="A12" s="135" t="s">
        <v>417</v>
      </c>
      <c r="B12" s="136" t="s">
        <v>372</v>
      </c>
      <c r="C12" s="161"/>
      <c r="D12" s="330"/>
      <c r="E12" s="330"/>
      <c r="F12" s="330"/>
      <c r="G12" s="139"/>
    </row>
    <row r="13" spans="1:7" ht="15.75" x14ac:dyDescent="0.25">
      <c r="A13" s="140"/>
      <c r="B13" s="162" t="s">
        <v>155</v>
      </c>
      <c r="C13" s="331"/>
      <c r="D13" s="332"/>
      <c r="E13" s="144" t="s">
        <v>149</v>
      </c>
      <c r="F13" s="332"/>
      <c r="G13" s="145"/>
    </row>
    <row r="14" spans="1:7" ht="15" x14ac:dyDescent="0.25">
      <c r="A14" s="1231" t="s">
        <v>150</v>
      </c>
      <c r="B14" s="1233" t="s">
        <v>151</v>
      </c>
      <c r="C14" s="333" t="s">
        <v>152</v>
      </c>
      <c r="D14" s="333" t="s">
        <v>115</v>
      </c>
      <c r="E14" s="333" t="s">
        <v>153</v>
      </c>
      <c r="F14" s="333" t="s">
        <v>116</v>
      </c>
      <c r="G14" s="334" t="s">
        <v>154</v>
      </c>
    </row>
    <row r="15" spans="1:7" ht="15.75" thickBot="1" x14ac:dyDescent="0.3">
      <c r="A15" s="1196"/>
      <c r="B15" s="1198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337">
        <v>5023</v>
      </c>
      <c r="B16" s="344" t="s">
        <v>373</v>
      </c>
      <c r="C16" s="873">
        <v>2157000</v>
      </c>
      <c r="D16" s="874">
        <v>1750399</v>
      </c>
      <c r="E16" s="873">
        <v>2157000</v>
      </c>
      <c r="F16" s="873">
        <v>2382000</v>
      </c>
      <c r="G16" s="1002">
        <v>2382000</v>
      </c>
    </row>
    <row r="17" spans="1:8" ht="20.100000000000001" customHeight="1" x14ac:dyDescent="0.25">
      <c r="A17" s="337">
        <v>5023</v>
      </c>
      <c r="B17" s="693" t="s">
        <v>427</v>
      </c>
      <c r="C17" s="873">
        <v>499000</v>
      </c>
      <c r="D17" s="874">
        <v>0</v>
      </c>
      <c r="E17" s="873">
        <v>265144</v>
      </c>
      <c r="F17" s="873">
        <v>0</v>
      </c>
      <c r="G17" s="1002">
        <v>0</v>
      </c>
      <c r="H17" s="777"/>
    </row>
    <row r="18" spans="1:8" ht="20.100000000000001" customHeight="1" x14ac:dyDescent="0.25">
      <c r="A18" s="337">
        <v>5031</v>
      </c>
      <c r="B18" s="344" t="s">
        <v>214</v>
      </c>
      <c r="C18" s="873">
        <v>371000</v>
      </c>
      <c r="D18" s="874">
        <v>313526</v>
      </c>
      <c r="E18" s="873">
        <v>371000</v>
      </c>
      <c r="F18" s="873">
        <v>408000</v>
      </c>
      <c r="G18" s="1002">
        <v>408000</v>
      </c>
    </row>
    <row r="19" spans="1:8" ht="20.100000000000001" customHeight="1" thickBot="1" x14ac:dyDescent="0.3">
      <c r="A19" s="350">
        <v>5032</v>
      </c>
      <c r="B19" s="351" t="s">
        <v>215</v>
      </c>
      <c r="C19" s="173">
        <v>194000</v>
      </c>
      <c r="D19" s="173">
        <v>158448</v>
      </c>
      <c r="E19" s="173">
        <v>194000</v>
      </c>
      <c r="F19" s="173">
        <v>215000</v>
      </c>
      <c r="G19" s="1003">
        <v>215000</v>
      </c>
    </row>
    <row r="20" spans="1:8" ht="20.100000000000001" customHeight="1" thickBot="1" x14ac:dyDescent="0.3">
      <c r="A20" s="341"/>
      <c r="B20" s="158" t="s">
        <v>61</v>
      </c>
      <c r="C20" s="175">
        <f>SUM(C16:C19)</f>
        <v>3221000</v>
      </c>
      <c r="D20" s="175">
        <f>SUM(D16:D19)</f>
        <v>2222373</v>
      </c>
      <c r="E20" s="395">
        <f>SUM(E16:E19)</f>
        <v>2987144</v>
      </c>
      <c r="F20" s="177">
        <f>SUM(F16:F19)</f>
        <v>3005000</v>
      </c>
      <c r="G20" s="398">
        <f>SUM(G16:G19)</f>
        <v>3005000</v>
      </c>
    </row>
    <row r="21" spans="1:8" ht="15" x14ac:dyDescent="0.25">
      <c r="A21" s="342"/>
      <c r="B21" s="342"/>
      <c r="C21" s="354"/>
      <c r="D21" s="354"/>
      <c r="E21" s="354"/>
      <c r="F21" s="354"/>
      <c r="G21" s="342"/>
    </row>
    <row r="22" spans="1:8" ht="15" x14ac:dyDescent="0.25">
      <c r="A22" s="342"/>
      <c r="B22" s="342"/>
      <c r="C22" s="354"/>
      <c r="D22" s="354"/>
      <c r="E22" s="354"/>
      <c r="F22" s="354"/>
      <c r="G22" s="342"/>
    </row>
    <row r="23" spans="1:8" ht="15" x14ac:dyDescent="0.25">
      <c r="A23" s="342"/>
      <c r="B23" s="355" t="s">
        <v>158</v>
      </c>
      <c r="C23" s="713">
        <v>44864</v>
      </c>
      <c r="E23" s="355" t="s">
        <v>159</v>
      </c>
      <c r="F23" s="712" t="s">
        <v>471</v>
      </c>
      <c r="G23" s="342"/>
    </row>
    <row r="24" spans="1:8" ht="15" x14ac:dyDescent="0.25">
      <c r="A24" s="342"/>
      <c r="B24" s="342"/>
      <c r="C24" s="342"/>
      <c r="D24" s="342"/>
      <c r="E24" s="342"/>
      <c r="F24" s="356"/>
      <c r="G24" s="342"/>
    </row>
    <row r="26" spans="1:8" x14ac:dyDescent="0.2">
      <c r="B26" t="s">
        <v>214</v>
      </c>
      <c r="C26"/>
      <c r="D26" s="868">
        <v>0.248</v>
      </c>
    </row>
    <row r="27" spans="1:8" x14ac:dyDescent="0.2">
      <c r="B27" t="s">
        <v>215</v>
      </c>
      <c r="C27"/>
      <c r="D27" s="360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12" zoomScale="110" zoomScaleNormal="110" workbookViewId="0">
      <selection activeCell="B54" sqref="B54"/>
    </sheetView>
  </sheetViews>
  <sheetFormatPr defaultColWidth="9.140625" defaultRowHeight="14.25" x14ac:dyDescent="0.2"/>
  <cols>
    <col min="1" max="1" width="7.140625" style="134" customWidth="1"/>
    <col min="2" max="2" width="32.42578125" style="134" customWidth="1"/>
    <col min="3" max="5" width="12.85546875" style="134" customWidth="1"/>
    <col min="6" max="7" width="13.5703125" style="134" customWidth="1"/>
    <col min="8" max="8" width="14.7109375" style="134" customWidth="1"/>
    <col min="9" max="9" width="12.28515625" style="134" customWidth="1"/>
    <col min="10" max="13" width="9.140625" style="134"/>
    <col min="14" max="14" width="11.85546875" style="134" customWidth="1"/>
    <col min="15" max="16384" width="9.140625" style="134"/>
  </cols>
  <sheetData>
    <row r="1" spans="1:7" ht="18" x14ac:dyDescent="0.25">
      <c r="B1" s="1190" t="s">
        <v>454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379</v>
      </c>
      <c r="B3" s="136" t="s">
        <v>245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479" t="s">
        <v>394</v>
      </c>
      <c r="C7" s="203">
        <v>100000</v>
      </c>
      <c r="D7" s="203">
        <v>86098</v>
      </c>
      <c r="E7" s="203">
        <v>90000</v>
      </c>
      <c r="F7" s="203">
        <v>50000</v>
      </c>
      <c r="G7" s="655">
        <v>50000</v>
      </c>
    </row>
    <row r="8" spans="1:7" ht="20.100000000000001" customHeight="1" x14ac:dyDescent="0.25">
      <c r="A8" s="153">
        <v>2111</v>
      </c>
      <c r="B8" s="480" t="s">
        <v>395</v>
      </c>
      <c r="C8" s="167">
        <v>240000</v>
      </c>
      <c r="D8" s="167">
        <v>226343</v>
      </c>
      <c r="E8" s="167">
        <v>240000</v>
      </c>
      <c r="F8" s="167">
        <v>100000</v>
      </c>
      <c r="G8" s="656">
        <v>350000</v>
      </c>
    </row>
    <row r="9" spans="1:7" ht="20.100000000000001" customHeight="1" x14ac:dyDescent="0.25">
      <c r="A9" s="153"/>
      <c r="B9" s="450"/>
      <c r="C9" s="167" t="s">
        <v>53</v>
      </c>
      <c r="D9" s="167" t="s">
        <v>53</v>
      </c>
      <c r="E9" s="167"/>
      <c r="F9" s="167"/>
      <c r="G9" s="656"/>
    </row>
    <row r="10" spans="1:7" ht="20.100000000000001" customHeight="1" thickBot="1" x14ac:dyDescent="0.3">
      <c r="A10" s="155"/>
      <c r="B10" s="451"/>
      <c r="C10" s="204" t="s">
        <v>53</v>
      </c>
      <c r="D10" s="204" t="s">
        <v>53</v>
      </c>
      <c r="E10" s="204"/>
      <c r="F10" s="204"/>
      <c r="G10" s="657"/>
    </row>
    <row r="11" spans="1:7" ht="20.100000000000001" customHeight="1" thickBot="1" x14ac:dyDescent="0.3">
      <c r="A11" s="157"/>
      <c r="B11" s="158" t="s">
        <v>61</v>
      </c>
      <c r="C11" s="207">
        <f>SUM(C7:C10)</f>
        <v>340000</v>
      </c>
      <c r="D11" s="207">
        <f>SUM(D7:D10)</f>
        <v>312441</v>
      </c>
      <c r="E11" s="207">
        <f>SUM(E7:E10)</f>
        <v>330000</v>
      </c>
      <c r="F11" s="207">
        <f>SUM(F7:F10)</f>
        <v>150000</v>
      </c>
      <c r="G11" s="658">
        <f>SUM(G7:G10)</f>
        <v>400000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/>
      <c r="B14" s="136" t="s">
        <v>245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92" t="s">
        <v>150</v>
      </c>
      <c r="B16" s="1197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4" ht="15.75" thickBot="1" x14ac:dyDescent="0.3">
      <c r="A17" s="1196"/>
      <c r="B17" s="1198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4" ht="20.100000000000001" customHeight="1" x14ac:dyDescent="0.25">
      <c r="A18" s="153">
        <v>5011</v>
      </c>
      <c r="B18" s="690" t="s">
        <v>423</v>
      </c>
      <c r="C18" s="166">
        <v>13950000</v>
      </c>
      <c r="D18" s="167">
        <v>9885107</v>
      </c>
      <c r="E18" s="166">
        <v>13950000</v>
      </c>
      <c r="F18" s="168">
        <v>14900000</v>
      </c>
      <c r="G18" s="452">
        <v>14900000</v>
      </c>
    </row>
    <row r="19" spans="1:14" ht="20.100000000000001" customHeight="1" x14ac:dyDescent="0.25">
      <c r="A19" s="181">
        <v>5021</v>
      </c>
      <c r="B19" s="182" t="s">
        <v>246</v>
      </c>
      <c r="C19" s="184">
        <v>117000</v>
      </c>
      <c r="D19" s="184">
        <v>124388</v>
      </c>
      <c r="E19" s="184">
        <v>117000</v>
      </c>
      <c r="F19" s="184">
        <v>130000</v>
      </c>
      <c r="G19" s="453">
        <v>130000</v>
      </c>
      <c r="H19" s="778"/>
    </row>
    <row r="20" spans="1:14" ht="20.100000000000001" customHeight="1" x14ac:dyDescent="0.25">
      <c r="A20" s="181">
        <v>5031</v>
      </c>
      <c r="B20" s="182" t="s">
        <v>214</v>
      </c>
      <c r="C20" s="184">
        <v>3460000</v>
      </c>
      <c r="D20" s="184">
        <v>2479239</v>
      </c>
      <c r="E20" s="184">
        <v>3460000</v>
      </c>
      <c r="F20" s="184">
        <v>3695000</v>
      </c>
      <c r="G20" s="201">
        <v>3695000</v>
      </c>
    </row>
    <row r="21" spans="1:14" ht="20.100000000000001" customHeight="1" x14ac:dyDescent="0.25">
      <c r="A21" s="181">
        <v>5032</v>
      </c>
      <c r="B21" s="182" t="s">
        <v>215</v>
      </c>
      <c r="C21" s="184">
        <v>1256000</v>
      </c>
      <c r="D21" s="184">
        <v>893707</v>
      </c>
      <c r="E21" s="184">
        <v>1256000</v>
      </c>
      <c r="F21" s="184">
        <v>1341000</v>
      </c>
      <c r="G21" s="201">
        <v>1341000</v>
      </c>
    </row>
    <row r="22" spans="1:14" ht="20.100000000000001" customHeight="1" x14ac:dyDescent="0.25">
      <c r="A22" s="181">
        <v>5038</v>
      </c>
      <c r="B22" s="844" t="s">
        <v>496</v>
      </c>
      <c r="C22" s="184">
        <v>75000</v>
      </c>
      <c r="D22" s="184">
        <v>53606</v>
      </c>
      <c r="E22" s="184">
        <v>75000</v>
      </c>
      <c r="F22" s="184">
        <v>75000</v>
      </c>
      <c r="G22" s="201">
        <v>75000</v>
      </c>
      <c r="H22" s="778"/>
      <c r="I22" s="865" t="s">
        <v>495</v>
      </c>
      <c r="J22" s="865"/>
      <c r="K22" s="865"/>
      <c r="L22" s="865"/>
      <c r="M22" s="866">
        <v>4.1999999999999997E-3</v>
      </c>
      <c r="N22" s="871">
        <f>M22*F18</f>
        <v>62579.999999999993</v>
      </c>
    </row>
    <row r="23" spans="1:14" ht="20.100000000000001" customHeight="1" x14ac:dyDescent="0.25">
      <c r="A23" s="181">
        <v>5133</v>
      </c>
      <c r="B23" s="182" t="s">
        <v>247</v>
      </c>
      <c r="C23" s="184">
        <v>50000</v>
      </c>
      <c r="D23" s="184">
        <v>31515</v>
      </c>
      <c r="E23" s="184">
        <v>40000</v>
      </c>
      <c r="F23" s="184">
        <v>20000</v>
      </c>
      <c r="G23" s="201">
        <v>20000</v>
      </c>
      <c r="I23" s="865"/>
      <c r="J23" s="865"/>
      <c r="K23" s="865"/>
      <c r="L23" s="865"/>
      <c r="M23" s="865"/>
      <c r="N23" s="865"/>
    </row>
    <row r="24" spans="1:14" ht="20.100000000000001" customHeight="1" x14ac:dyDescent="0.25">
      <c r="A24" s="181">
        <v>5134</v>
      </c>
      <c r="B24" s="182" t="s">
        <v>187</v>
      </c>
      <c r="C24" s="183">
        <v>0</v>
      </c>
      <c r="D24" s="183">
        <v>2099</v>
      </c>
      <c r="E24" s="183">
        <v>3000</v>
      </c>
      <c r="F24" s="183">
        <v>3000</v>
      </c>
      <c r="G24" s="201">
        <v>3000</v>
      </c>
      <c r="H24" s="778"/>
      <c r="I24" s="865"/>
      <c r="J24" s="865"/>
      <c r="K24" s="865"/>
      <c r="L24" s="865"/>
      <c r="M24" s="865"/>
      <c r="N24" s="865"/>
    </row>
    <row r="25" spans="1:14" ht="20.100000000000001" customHeight="1" x14ac:dyDescent="0.25">
      <c r="A25" s="181">
        <v>5136</v>
      </c>
      <c r="B25" s="182" t="s">
        <v>172</v>
      </c>
      <c r="C25" s="184">
        <v>10000</v>
      </c>
      <c r="D25" s="184">
        <v>26549</v>
      </c>
      <c r="E25" s="184">
        <v>30000</v>
      </c>
      <c r="F25" s="184">
        <v>15000</v>
      </c>
      <c r="G25" s="201">
        <v>15000</v>
      </c>
      <c r="H25" s="778"/>
      <c r="I25" s="865"/>
      <c r="J25" s="865"/>
      <c r="K25" s="865"/>
      <c r="L25" s="865"/>
      <c r="M25" s="865"/>
      <c r="N25" s="865"/>
    </row>
    <row r="26" spans="1:14" ht="20.100000000000001" customHeight="1" x14ac:dyDescent="0.25">
      <c r="A26" s="181">
        <v>5137</v>
      </c>
      <c r="B26" s="182" t="s">
        <v>19</v>
      </c>
      <c r="C26" s="184">
        <v>300000</v>
      </c>
      <c r="D26" s="184">
        <v>32664</v>
      </c>
      <c r="E26" s="184">
        <v>200000</v>
      </c>
      <c r="F26" s="184">
        <v>300000</v>
      </c>
      <c r="G26" s="201">
        <v>300000</v>
      </c>
      <c r="I26" s="982" t="s">
        <v>563</v>
      </c>
      <c r="J26" s="865"/>
      <c r="K26" s="865"/>
      <c r="L26" s="865"/>
      <c r="M26" s="865"/>
      <c r="N26" s="865"/>
    </row>
    <row r="27" spans="1:14" ht="20.100000000000001" customHeight="1" x14ac:dyDescent="0.25">
      <c r="A27" s="181">
        <v>5139</v>
      </c>
      <c r="B27" s="182" t="s">
        <v>162</v>
      </c>
      <c r="C27" s="184">
        <v>265000</v>
      </c>
      <c r="D27" s="184">
        <v>206975</v>
      </c>
      <c r="E27" s="184">
        <v>250000</v>
      </c>
      <c r="F27" s="184">
        <v>300000</v>
      </c>
      <c r="G27" s="201">
        <v>300000</v>
      </c>
      <c r="I27" s="865"/>
      <c r="J27" s="865"/>
      <c r="K27" s="865"/>
      <c r="L27" s="865"/>
      <c r="M27" s="865"/>
      <c r="N27" s="865"/>
    </row>
    <row r="28" spans="1:14" ht="20.100000000000001" customHeight="1" x14ac:dyDescent="0.25">
      <c r="A28" s="181">
        <v>5151</v>
      </c>
      <c r="B28" s="182" t="s">
        <v>20</v>
      </c>
      <c r="C28" s="184">
        <v>42000</v>
      </c>
      <c r="D28" s="184">
        <v>26328</v>
      </c>
      <c r="E28" s="184">
        <v>30000</v>
      </c>
      <c r="F28" s="184">
        <v>40000</v>
      </c>
      <c r="G28" s="201">
        <v>40000</v>
      </c>
      <c r="I28" s="865"/>
      <c r="J28" s="865"/>
      <c r="K28" s="865"/>
      <c r="L28" s="865"/>
      <c r="M28" s="865"/>
      <c r="N28" s="865"/>
    </row>
    <row r="29" spans="1:14" ht="20.100000000000001" customHeight="1" x14ac:dyDescent="0.25">
      <c r="A29" s="181">
        <v>5152</v>
      </c>
      <c r="B29" s="182" t="s">
        <v>45</v>
      </c>
      <c r="C29" s="184">
        <v>300000</v>
      </c>
      <c r="D29" s="184">
        <v>167996</v>
      </c>
      <c r="E29" s="184">
        <v>250000</v>
      </c>
      <c r="F29" s="184">
        <v>300000</v>
      </c>
      <c r="G29" s="201">
        <v>300000</v>
      </c>
      <c r="I29" s="865"/>
      <c r="J29" s="865"/>
      <c r="K29" s="865"/>
      <c r="L29" s="865"/>
      <c r="M29" s="865"/>
      <c r="N29" s="865"/>
    </row>
    <row r="30" spans="1:14" ht="20.100000000000001" customHeight="1" x14ac:dyDescent="0.25">
      <c r="A30" s="181">
        <v>5154</v>
      </c>
      <c r="B30" s="182" t="s">
        <v>174</v>
      </c>
      <c r="C30" s="184">
        <v>200000</v>
      </c>
      <c r="D30" s="184">
        <v>125531</v>
      </c>
      <c r="E30" s="184">
        <v>200000</v>
      </c>
      <c r="F30" s="184">
        <v>200000</v>
      </c>
      <c r="G30" s="201">
        <v>200000</v>
      </c>
      <c r="I30" s="865"/>
      <c r="J30" s="865"/>
      <c r="K30" s="865"/>
      <c r="L30" s="865"/>
      <c r="M30" s="865"/>
      <c r="N30" s="865"/>
    </row>
    <row r="31" spans="1:14" ht="20.100000000000001" customHeight="1" x14ac:dyDescent="0.25">
      <c r="A31" s="181">
        <v>5156</v>
      </c>
      <c r="B31" s="182" t="s">
        <v>188</v>
      </c>
      <c r="C31" s="184">
        <v>60000</v>
      </c>
      <c r="D31" s="184">
        <v>17514</v>
      </c>
      <c r="E31" s="184">
        <v>40000</v>
      </c>
      <c r="F31" s="184">
        <v>50000</v>
      </c>
      <c r="G31" s="201">
        <v>50000</v>
      </c>
      <c r="I31" s="865"/>
      <c r="J31" s="865"/>
      <c r="K31" s="865"/>
      <c r="L31" s="865"/>
      <c r="M31" s="865"/>
      <c r="N31" s="865"/>
    </row>
    <row r="32" spans="1:14" ht="20.100000000000001" customHeight="1" x14ac:dyDescent="0.25">
      <c r="A32" s="181">
        <v>5161</v>
      </c>
      <c r="B32" s="182" t="s">
        <v>248</v>
      </c>
      <c r="C32" s="184">
        <v>50000</v>
      </c>
      <c r="D32" s="184">
        <v>43720</v>
      </c>
      <c r="E32" s="184">
        <v>50000</v>
      </c>
      <c r="F32" s="184">
        <v>60000</v>
      </c>
      <c r="G32" s="201">
        <v>60000</v>
      </c>
      <c r="I32" s="865"/>
      <c r="J32" s="865"/>
      <c r="K32" s="865"/>
      <c r="L32" s="865"/>
      <c r="M32" s="865"/>
      <c r="N32" s="865"/>
    </row>
    <row r="33" spans="1:14" ht="20.100000000000001" customHeight="1" x14ac:dyDescent="0.25">
      <c r="A33" s="181">
        <v>5162</v>
      </c>
      <c r="B33" s="182" t="s">
        <v>218</v>
      </c>
      <c r="C33" s="184">
        <v>129800</v>
      </c>
      <c r="D33" s="184">
        <v>110753</v>
      </c>
      <c r="E33" s="184">
        <v>129800</v>
      </c>
      <c r="F33" s="184">
        <v>140000</v>
      </c>
      <c r="G33" s="201">
        <v>140000</v>
      </c>
      <c r="H33" s="778"/>
      <c r="I33" s="865" t="s">
        <v>472</v>
      </c>
      <c r="J33" s="865"/>
      <c r="K33" s="865"/>
      <c r="L33" s="865"/>
      <c r="M33" s="865"/>
      <c r="N33" s="865"/>
    </row>
    <row r="34" spans="1:14" ht="20.100000000000001" customHeight="1" x14ac:dyDescent="0.25">
      <c r="A34" s="181">
        <v>5163</v>
      </c>
      <c r="B34" s="182" t="s">
        <v>207</v>
      </c>
      <c r="C34" s="184">
        <v>50000</v>
      </c>
      <c r="D34" s="184">
        <v>45000</v>
      </c>
      <c r="E34" s="184">
        <v>55000</v>
      </c>
      <c r="F34" s="184">
        <v>60000</v>
      </c>
      <c r="G34" s="201">
        <v>60000</v>
      </c>
      <c r="H34" s="927" t="s">
        <v>558</v>
      </c>
      <c r="I34" s="928" t="s">
        <v>559</v>
      </c>
      <c r="J34" s="865"/>
      <c r="K34" s="870"/>
      <c r="L34" s="865"/>
      <c r="M34" s="865"/>
      <c r="N34" s="865"/>
    </row>
    <row r="35" spans="1:14" ht="20.100000000000001" customHeight="1" x14ac:dyDescent="0.25">
      <c r="A35" s="181">
        <v>5164</v>
      </c>
      <c r="B35" s="182" t="s">
        <v>23</v>
      </c>
      <c r="C35" s="184">
        <v>250000</v>
      </c>
      <c r="D35" s="184">
        <v>79614</v>
      </c>
      <c r="E35" s="184">
        <v>200000</v>
      </c>
      <c r="F35" s="184">
        <v>250000</v>
      </c>
      <c r="G35" s="201">
        <v>250000</v>
      </c>
      <c r="H35" s="780" t="s">
        <v>476</v>
      </c>
      <c r="I35" s="869">
        <v>144000</v>
      </c>
      <c r="J35" s="865" t="s">
        <v>480</v>
      </c>
      <c r="K35" s="869">
        <v>26000</v>
      </c>
      <c r="L35" s="865"/>
      <c r="M35" s="865"/>
      <c r="N35" s="865"/>
    </row>
    <row r="36" spans="1:14" ht="20.100000000000001" customHeight="1" x14ac:dyDescent="0.25">
      <c r="A36" s="181">
        <v>5166</v>
      </c>
      <c r="B36" s="182" t="s">
        <v>233</v>
      </c>
      <c r="C36" s="184">
        <v>90000</v>
      </c>
      <c r="D36" s="184">
        <v>68486</v>
      </c>
      <c r="E36" s="184">
        <v>90000</v>
      </c>
      <c r="F36" s="184">
        <v>110000</v>
      </c>
      <c r="G36" s="201">
        <v>110000</v>
      </c>
      <c r="H36" s="778"/>
      <c r="I36" s="865" t="s">
        <v>520</v>
      </c>
      <c r="J36" s="865"/>
      <c r="K36" s="865"/>
      <c r="L36" s="865"/>
      <c r="M36" s="865"/>
      <c r="N36" s="865"/>
    </row>
    <row r="37" spans="1:14" ht="20.100000000000001" customHeight="1" x14ac:dyDescent="0.25">
      <c r="A37" s="181">
        <v>5167</v>
      </c>
      <c r="B37" s="182" t="s">
        <v>234</v>
      </c>
      <c r="C37" s="184">
        <v>180000</v>
      </c>
      <c r="D37" s="184">
        <v>48763</v>
      </c>
      <c r="E37" s="184">
        <v>70000</v>
      </c>
      <c r="F37" s="184">
        <v>180000</v>
      </c>
      <c r="G37" s="201">
        <v>180000</v>
      </c>
      <c r="I37" s="865"/>
      <c r="J37" s="865"/>
      <c r="K37" s="865"/>
      <c r="L37" s="865"/>
      <c r="M37" s="865"/>
      <c r="N37" s="865"/>
    </row>
    <row r="38" spans="1:14" ht="20.100000000000001" customHeight="1" x14ac:dyDescent="0.25">
      <c r="A38" s="181">
        <v>5168</v>
      </c>
      <c r="B38" s="182" t="s">
        <v>235</v>
      </c>
      <c r="C38" s="184">
        <v>200000</v>
      </c>
      <c r="D38" s="184">
        <v>227839</v>
      </c>
      <c r="E38" s="184">
        <v>250000</v>
      </c>
      <c r="F38" s="184">
        <v>400000</v>
      </c>
      <c r="G38" s="201">
        <v>400000</v>
      </c>
      <c r="H38" s="780" t="s">
        <v>477</v>
      </c>
      <c r="I38" s="869">
        <v>150000</v>
      </c>
      <c r="J38" s="865"/>
      <c r="K38" s="870"/>
      <c r="L38" s="865"/>
      <c r="M38" s="865"/>
      <c r="N38" s="865"/>
    </row>
    <row r="39" spans="1:14" ht="20.100000000000001" customHeight="1" x14ac:dyDescent="0.25">
      <c r="A39" s="181">
        <v>5169</v>
      </c>
      <c r="B39" s="182" t="s">
        <v>156</v>
      </c>
      <c r="C39" s="184">
        <v>277000</v>
      </c>
      <c r="D39" s="184">
        <v>303546</v>
      </c>
      <c r="E39" s="184">
        <v>350000</v>
      </c>
      <c r="F39" s="184">
        <v>350000</v>
      </c>
      <c r="G39" s="453">
        <v>350000</v>
      </c>
      <c r="H39" s="778"/>
      <c r="I39" s="865"/>
      <c r="J39" s="865"/>
      <c r="K39" s="865"/>
      <c r="L39" s="865"/>
      <c r="M39" s="865"/>
      <c r="N39" s="865"/>
    </row>
    <row r="40" spans="1:14" ht="20.100000000000001" customHeight="1" x14ac:dyDescent="0.25">
      <c r="A40" s="181">
        <v>5171</v>
      </c>
      <c r="B40" s="182" t="s">
        <v>177</v>
      </c>
      <c r="C40" s="184">
        <v>250000</v>
      </c>
      <c r="D40" s="184">
        <v>149765</v>
      </c>
      <c r="E40" s="184">
        <v>200000</v>
      </c>
      <c r="F40" s="184">
        <v>250000</v>
      </c>
      <c r="G40" s="453">
        <v>250000</v>
      </c>
      <c r="I40" s="865"/>
      <c r="J40" s="865"/>
      <c r="K40" s="865"/>
      <c r="L40" s="865"/>
      <c r="M40" s="865"/>
      <c r="N40" s="865"/>
    </row>
    <row r="41" spans="1:14" ht="20.100000000000001" customHeight="1" x14ac:dyDescent="0.25">
      <c r="A41" s="181">
        <v>5172</v>
      </c>
      <c r="B41" s="182" t="s">
        <v>249</v>
      </c>
      <c r="C41" s="184">
        <v>50000</v>
      </c>
      <c r="D41" s="184">
        <v>0</v>
      </c>
      <c r="E41" s="184">
        <v>50000</v>
      </c>
      <c r="F41" s="184">
        <v>50000</v>
      </c>
      <c r="G41" s="201">
        <v>50000</v>
      </c>
      <c r="H41" s="778"/>
      <c r="I41" s="865"/>
      <c r="J41" s="865"/>
      <c r="K41" s="865"/>
      <c r="L41" s="865"/>
      <c r="M41" s="865"/>
      <c r="N41" s="865"/>
    </row>
    <row r="42" spans="1:14" ht="20.100000000000001" customHeight="1" x14ac:dyDescent="0.25">
      <c r="A42" s="181">
        <v>5173</v>
      </c>
      <c r="B42" s="182" t="s">
        <v>22</v>
      </c>
      <c r="C42" s="184">
        <v>50000</v>
      </c>
      <c r="D42" s="184">
        <v>14584</v>
      </c>
      <c r="E42" s="184">
        <v>20000</v>
      </c>
      <c r="F42" s="184">
        <v>30000</v>
      </c>
      <c r="G42" s="201">
        <v>30000</v>
      </c>
      <c r="I42" s="865"/>
      <c r="J42" s="865"/>
      <c r="K42" s="865"/>
      <c r="L42" s="865"/>
      <c r="M42" s="865"/>
      <c r="N42" s="865"/>
    </row>
    <row r="43" spans="1:14" ht="20.100000000000001" customHeight="1" x14ac:dyDescent="0.25">
      <c r="A43" s="181">
        <v>5175</v>
      </c>
      <c r="B43" s="182" t="s">
        <v>26</v>
      </c>
      <c r="C43" s="184">
        <v>30000</v>
      </c>
      <c r="D43" s="184">
        <v>15253</v>
      </c>
      <c r="E43" s="184">
        <v>30000</v>
      </c>
      <c r="F43" s="184">
        <v>30000</v>
      </c>
      <c r="G43" s="201">
        <v>30000</v>
      </c>
      <c r="I43" s="865"/>
      <c r="J43" s="865"/>
      <c r="K43" s="865"/>
      <c r="L43" s="865"/>
      <c r="M43" s="865"/>
      <c r="N43" s="865"/>
    </row>
    <row r="44" spans="1:14" ht="20.100000000000001" customHeight="1" x14ac:dyDescent="0.25">
      <c r="A44" s="181">
        <v>5179</v>
      </c>
      <c r="B44" s="182" t="s">
        <v>37</v>
      </c>
      <c r="C44" s="184">
        <v>76000</v>
      </c>
      <c r="D44" s="184">
        <v>66695</v>
      </c>
      <c r="E44" s="184">
        <v>70000</v>
      </c>
      <c r="F44" s="184">
        <v>75000</v>
      </c>
      <c r="G44" s="201">
        <v>75000</v>
      </c>
      <c r="I44" s="865"/>
      <c r="J44" s="865"/>
      <c r="K44" s="865"/>
      <c r="L44" s="865"/>
      <c r="M44" s="865"/>
      <c r="N44" s="865"/>
    </row>
    <row r="45" spans="1:14" ht="20.100000000000001" customHeight="1" x14ac:dyDescent="0.25">
      <c r="A45" s="181">
        <v>5194</v>
      </c>
      <c r="B45" s="182" t="s">
        <v>227</v>
      </c>
      <c r="C45" s="183">
        <v>0</v>
      </c>
      <c r="D45" s="183">
        <v>0</v>
      </c>
      <c r="E45" s="183">
        <v>0</v>
      </c>
      <c r="F45" s="183">
        <v>0</v>
      </c>
      <c r="G45" s="201">
        <v>0</v>
      </c>
      <c r="I45" s="865"/>
      <c r="J45" s="865"/>
      <c r="K45" s="865"/>
      <c r="L45" s="865"/>
      <c r="M45" s="865"/>
      <c r="N45" s="865"/>
    </row>
    <row r="46" spans="1:14" ht="20.100000000000001" customHeight="1" x14ac:dyDescent="0.25">
      <c r="A46" s="396">
        <v>5362</v>
      </c>
      <c r="B46" s="397" t="s">
        <v>237</v>
      </c>
      <c r="C46" s="184">
        <v>0</v>
      </c>
      <c r="D46" s="184">
        <v>0</v>
      </c>
      <c r="E46" s="184">
        <v>0</v>
      </c>
      <c r="F46" s="184">
        <v>0</v>
      </c>
      <c r="G46" s="453">
        <v>0</v>
      </c>
      <c r="I46" s="865"/>
      <c r="J46" s="865"/>
      <c r="K46" s="865"/>
      <c r="L46" s="865"/>
      <c r="M46" s="865"/>
      <c r="N46" s="865"/>
    </row>
    <row r="47" spans="1:14" ht="20.100000000000001" customHeight="1" x14ac:dyDescent="0.25">
      <c r="A47" s="181">
        <v>5424</v>
      </c>
      <c r="B47" s="182" t="s">
        <v>238</v>
      </c>
      <c r="C47" s="184">
        <v>100000</v>
      </c>
      <c r="D47" s="184">
        <v>79153</v>
      </c>
      <c r="E47" s="184">
        <v>100000</v>
      </c>
      <c r="F47" s="184">
        <v>100000</v>
      </c>
      <c r="G47" s="201">
        <v>100000</v>
      </c>
      <c r="I47" s="865"/>
      <c r="J47" s="865"/>
      <c r="K47" s="865"/>
      <c r="L47" s="865"/>
      <c r="M47" s="865"/>
      <c r="N47" s="865"/>
    </row>
    <row r="48" spans="1:14" ht="20.100000000000001" customHeight="1" x14ac:dyDescent="0.25">
      <c r="A48" s="181">
        <v>5499</v>
      </c>
      <c r="B48" s="481" t="s">
        <v>396</v>
      </c>
      <c r="C48" s="184">
        <v>800000</v>
      </c>
      <c r="D48" s="184">
        <v>765803</v>
      </c>
      <c r="E48" s="184">
        <v>800000</v>
      </c>
      <c r="F48" s="184">
        <v>981000</v>
      </c>
      <c r="G48" s="201">
        <v>981000</v>
      </c>
      <c r="H48" s="778"/>
      <c r="I48" s="865"/>
      <c r="J48" s="865"/>
      <c r="K48" s="865"/>
      <c r="L48" s="865"/>
      <c r="M48" s="865"/>
      <c r="N48" s="865"/>
    </row>
    <row r="49" spans="1:14" ht="20.100000000000001" customHeight="1" x14ac:dyDescent="0.25">
      <c r="A49" s="155">
        <v>5499</v>
      </c>
      <c r="B49" s="714" t="s">
        <v>52</v>
      </c>
      <c r="C49" s="875">
        <v>541000</v>
      </c>
      <c r="D49" s="875">
        <v>541000</v>
      </c>
      <c r="E49" s="875">
        <v>541000</v>
      </c>
      <c r="F49" s="875">
        <v>590000</v>
      </c>
      <c r="G49" s="202">
        <v>590000</v>
      </c>
      <c r="I49" s="865"/>
      <c r="J49" s="865"/>
      <c r="K49" s="865"/>
      <c r="L49" s="865"/>
      <c r="M49" s="865"/>
      <c r="N49" s="865"/>
    </row>
    <row r="50" spans="1:14" ht="20.100000000000001" customHeight="1" thickBot="1" x14ac:dyDescent="0.3">
      <c r="A50" s="155">
        <v>6122</v>
      </c>
      <c r="B50" s="185" t="s">
        <v>250</v>
      </c>
      <c r="C50" s="186">
        <v>350000</v>
      </c>
      <c r="D50" s="186">
        <v>463180</v>
      </c>
      <c r="E50" s="186">
        <v>470000</v>
      </c>
      <c r="F50" s="186">
        <v>0</v>
      </c>
      <c r="G50" s="202">
        <v>0</v>
      </c>
      <c r="H50" s="778"/>
      <c r="I50" s="865"/>
      <c r="J50" s="865"/>
      <c r="K50" s="865"/>
      <c r="L50" s="865"/>
      <c r="M50" s="865"/>
      <c r="N50" s="865"/>
    </row>
    <row r="51" spans="1:14" ht="20.100000000000001" customHeight="1" thickBot="1" x14ac:dyDescent="0.3">
      <c r="A51" s="931" t="s">
        <v>379</v>
      </c>
      <c r="B51" s="158" t="s">
        <v>61</v>
      </c>
      <c r="C51" s="177">
        <f>SUM(C18:C50)</f>
        <v>23558800</v>
      </c>
      <c r="D51" s="177">
        <f>SUM(D18:D50)</f>
        <v>17096372</v>
      </c>
      <c r="E51" s="177">
        <f>SUM(E18:E50)</f>
        <v>23376800</v>
      </c>
      <c r="F51" s="177">
        <f>SUM(F18:F50)</f>
        <v>25025000</v>
      </c>
      <c r="G51" s="398">
        <f>SUM(G18:G50)</f>
        <v>25025000</v>
      </c>
      <c r="I51" s="865"/>
      <c r="J51" s="865"/>
      <c r="K51" s="865"/>
      <c r="L51" s="865"/>
      <c r="M51" s="865"/>
      <c r="N51" s="865"/>
    </row>
    <row r="52" spans="1:14" ht="16.5" thickBot="1" x14ac:dyDescent="0.3">
      <c r="A52" s="430">
        <v>5163</v>
      </c>
      <c r="B52" s="932" t="s">
        <v>557</v>
      </c>
      <c r="C52" s="431">
        <v>300000</v>
      </c>
      <c r="D52" s="431">
        <v>221000</v>
      </c>
      <c r="E52" s="431">
        <v>300000</v>
      </c>
      <c r="F52" s="431">
        <v>320000</v>
      </c>
      <c r="G52" s="432">
        <v>320000</v>
      </c>
      <c r="I52" s="865"/>
      <c r="J52" s="865"/>
      <c r="K52" s="865"/>
      <c r="L52" s="865"/>
      <c r="M52" s="865"/>
      <c r="N52" s="865"/>
    </row>
    <row r="53" spans="1:14" ht="15.75" x14ac:dyDescent="0.25">
      <c r="A53" s="978" t="s">
        <v>560</v>
      </c>
      <c r="B53" s="979" t="s">
        <v>61</v>
      </c>
      <c r="C53" s="980">
        <f>SUM(C52)</f>
        <v>300000</v>
      </c>
      <c r="D53" s="980">
        <f>SUM(D52)</f>
        <v>221000</v>
      </c>
      <c r="E53" s="980">
        <f>SUM(E52)</f>
        <v>300000</v>
      </c>
      <c r="F53" s="980">
        <f>SUM(F52)</f>
        <v>320000</v>
      </c>
      <c r="G53" s="981">
        <f>SUM(G52)</f>
        <v>320000</v>
      </c>
      <c r="I53" s="865"/>
      <c r="J53" s="865"/>
      <c r="K53" s="865"/>
      <c r="L53" s="865"/>
      <c r="M53" s="865"/>
      <c r="N53" s="865"/>
    </row>
    <row r="54" spans="1:14" ht="15" x14ac:dyDescent="0.25">
      <c r="A54" s="159"/>
      <c r="B54" s="159"/>
      <c r="C54" s="178"/>
      <c r="D54" s="178"/>
      <c r="E54" s="178"/>
      <c r="F54" s="178"/>
      <c r="G54" s="159"/>
      <c r="I54" s="865"/>
      <c r="J54" s="865"/>
      <c r="K54" s="865"/>
      <c r="L54" s="865"/>
      <c r="M54" s="865"/>
      <c r="N54" s="865"/>
    </row>
    <row r="55" spans="1:14" ht="15" x14ac:dyDescent="0.25">
      <c r="A55" s="159"/>
      <c r="B55" s="159"/>
      <c r="C55" s="178"/>
      <c r="D55" s="178"/>
      <c r="E55" s="178"/>
      <c r="F55" s="178"/>
      <c r="G55" s="159"/>
    </row>
    <row r="56" spans="1:14" ht="15" x14ac:dyDescent="0.25">
      <c r="A56" s="159"/>
      <c r="B56" s="179" t="s">
        <v>158</v>
      </c>
      <c r="C56" s="713">
        <v>44864</v>
      </c>
      <c r="E56" s="179" t="s">
        <v>159</v>
      </c>
      <c r="F56" s="675" t="s">
        <v>418</v>
      </c>
      <c r="G56" s="159"/>
    </row>
    <row r="57" spans="1:14" ht="15" x14ac:dyDescent="0.25">
      <c r="A57" s="159"/>
      <c r="B57" s="159"/>
      <c r="C57" s="159"/>
      <c r="D57" s="159"/>
      <c r="E57" s="159"/>
      <c r="F57" s="159"/>
      <c r="G57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4"/>
  <sheetViews>
    <sheetView topLeftCell="D43" zoomScale="140" zoomScaleNormal="140" zoomScalePageLayoutView="110" workbookViewId="0">
      <selection activeCell="G22" sqref="G22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11" bestFit="1" customWidth="1"/>
    <col min="10" max="10" width="10.710937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09" t="s">
        <v>575</v>
      </c>
      <c r="B1" s="1110"/>
      <c r="C1" s="1110"/>
      <c r="D1" s="1110"/>
      <c r="E1" s="1110"/>
      <c r="F1" s="1110"/>
      <c r="G1" s="1111"/>
      <c r="H1" s="950"/>
    </row>
    <row r="2" spans="1:15" ht="15.75" thickTop="1" x14ac:dyDescent="0.25">
      <c r="A2" s="600" t="s">
        <v>36</v>
      </c>
      <c r="B2" s="601" t="s">
        <v>136</v>
      </c>
      <c r="C2" s="602"/>
      <c r="D2" s="1150" t="s">
        <v>252</v>
      </c>
      <c r="E2" s="1151"/>
      <c r="F2" s="603" t="s">
        <v>435</v>
      </c>
      <c r="G2" s="603" t="s">
        <v>435</v>
      </c>
      <c r="H2" s="604"/>
    </row>
    <row r="3" spans="1:15" ht="13.5" thickBot="1" x14ac:dyDescent="0.25">
      <c r="A3" s="605" t="s">
        <v>71</v>
      </c>
      <c r="B3" s="606" t="s">
        <v>72</v>
      </c>
      <c r="C3" s="606" t="s">
        <v>104</v>
      </c>
      <c r="D3" s="606" t="s">
        <v>114</v>
      </c>
      <c r="E3" s="607" t="s">
        <v>253</v>
      </c>
      <c r="F3" s="608" t="s">
        <v>116</v>
      </c>
      <c r="G3" s="609" t="s">
        <v>118</v>
      </c>
      <c r="H3" s="608" t="s">
        <v>84</v>
      </c>
    </row>
    <row r="4" spans="1:15" ht="13.5" thickTop="1" x14ac:dyDescent="0.2">
      <c r="A4" s="482" t="s">
        <v>142</v>
      </c>
      <c r="B4" s="483" t="s">
        <v>130</v>
      </c>
      <c r="C4" s="484"/>
      <c r="D4" s="485">
        <v>10000000</v>
      </c>
      <c r="E4" s="486">
        <v>9333554</v>
      </c>
      <c r="F4" s="487">
        <v>14500000</v>
      </c>
      <c r="G4" s="518"/>
      <c r="H4" s="488"/>
      <c r="I4" s="104"/>
      <c r="J4" s="104"/>
      <c r="K4" s="104"/>
      <c r="L4" s="104"/>
      <c r="M4" s="104"/>
      <c r="N4" s="104"/>
      <c r="O4" s="104"/>
    </row>
    <row r="5" spans="1:15" x14ac:dyDescent="0.2">
      <c r="A5" s="489" t="s">
        <v>143</v>
      </c>
      <c r="B5" s="490" t="s">
        <v>131</v>
      </c>
      <c r="C5" s="491"/>
      <c r="D5" s="492">
        <v>17108000</v>
      </c>
      <c r="E5" s="493">
        <v>16148266</v>
      </c>
      <c r="F5" s="1021">
        <f>SUM(I5+J5)</f>
        <v>21041000</v>
      </c>
      <c r="G5" s="503"/>
      <c r="H5" s="503" t="s">
        <v>586</v>
      </c>
      <c r="I5" s="104">
        <v>19700000</v>
      </c>
      <c r="J5" s="104">
        <v>1341000</v>
      </c>
      <c r="K5" s="104"/>
      <c r="L5" s="104"/>
      <c r="M5" s="104"/>
      <c r="N5" s="104"/>
      <c r="O5" s="104"/>
    </row>
    <row r="6" spans="1:15" x14ac:dyDescent="0.2">
      <c r="A6" s="496" t="s">
        <v>144</v>
      </c>
      <c r="B6" s="497" t="s">
        <v>132</v>
      </c>
      <c r="C6" s="498"/>
      <c r="D6" s="499">
        <v>31000000</v>
      </c>
      <c r="E6" s="500">
        <v>25383044</v>
      </c>
      <c r="F6" s="501">
        <v>39400000</v>
      </c>
      <c r="G6" s="519"/>
      <c r="H6" s="502"/>
      <c r="I6" s="104"/>
      <c r="J6" s="104"/>
      <c r="K6" s="104"/>
      <c r="L6" s="104"/>
      <c r="M6" s="104"/>
      <c r="N6" s="104"/>
      <c r="O6" s="104"/>
    </row>
    <row r="7" spans="1:15" x14ac:dyDescent="0.2">
      <c r="A7" s="489">
        <v>1511</v>
      </c>
      <c r="B7" s="490" t="s">
        <v>105</v>
      </c>
      <c r="C7" s="491"/>
      <c r="D7" s="492">
        <v>1500000</v>
      </c>
      <c r="E7" s="493">
        <v>1173977</v>
      </c>
      <c r="F7" s="494">
        <v>1200000</v>
      </c>
      <c r="G7" s="503"/>
      <c r="H7" s="495"/>
      <c r="I7" s="104"/>
      <c r="J7" s="104"/>
      <c r="K7" s="104"/>
      <c r="L7" s="104"/>
      <c r="M7" s="104"/>
      <c r="N7" s="104"/>
      <c r="O7" s="104"/>
    </row>
    <row r="8" spans="1:15" ht="15" x14ac:dyDescent="0.25">
      <c r="A8" s="946"/>
      <c r="B8" s="951" t="s">
        <v>121</v>
      </c>
      <c r="C8" s="951"/>
      <c r="D8" s="952">
        <f>SUM(D4:D7)</f>
        <v>59608000</v>
      </c>
      <c r="E8" s="953">
        <f>SUM(E4:E7)</f>
        <v>52038841</v>
      </c>
      <c r="F8" s="954"/>
      <c r="G8" s="943">
        <f>SUM(F4:F7)</f>
        <v>76141000</v>
      </c>
      <c r="H8" s="955"/>
      <c r="I8" s="104"/>
      <c r="J8" s="104"/>
      <c r="K8" s="104"/>
      <c r="L8" s="104"/>
      <c r="M8" s="104"/>
      <c r="N8" s="104"/>
      <c r="O8" s="104"/>
    </row>
    <row r="9" spans="1:15" x14ac:dyDescent="0.2">
      <c r="A9" s="1074" t="s">
        <v>137</v>
      </c>
      <c r="B9" s="1115" t="s">
        <v>129</v>
      </c>
      <c r="C9" s="585" t="s">
        <v>391</v>
      </c>
      <c r="D9" s="586">
        <v>62000</v>
      </c>
      <c r="E9" s="587">
        <v>67458</v>
      </c>
      <c r="F9" s="1118">
        <f>SUM(G9:G13)</f>
        <v>2131000</v>
      </c>
      <c r="G9" s="588">
        <v>65000</v>
      </c>
      <c r="H9" s="508"/>
      <c r="I9" s="104"/>
      <c r="J9" s="104"/>
      <c r="K9" s="104"/>
      <c r="L9" s="104"/>
      <c r="M9" s="104"/>
      <c r="N9" s="104"/>
      <c r="O9" s="104"/>
    </row>
    <row r="10" spans="1:15" x14ac:dyDescent="0.2">
      <c r="A10" s="1075"/>
      <c r="B10" s="1158"/>
      <c r="C10" s="589" t="s">
        <v>263</v>
      </c>
      <c r="D10" s="590">
        <v>15000</v>
      </c>
      <c r="E10" s="591">
        <v>14685</v>
      </c>
      <c r="F10" s="1118"/>
      <c r="G10" s="592">
        <v>15000</v>
      </c>
      <c r="H10" s="593"/>
      <c r="I10" s="104"/>
      <c r="J10" s="104"/>
      <c r="K10" s="104"/>
      <c r="L10" s="104"/>
      <c r="M10" s="104"/>
      <c r="N10" s="104"/>
      <c r="O10" s="104"/>
    </row>
    <row r="11" spans="1:15" x14ac:dyDescent="0.2">
      <c r="A11" s="1075"/>
      <c r="B11" s="1158"/>
      <c r="C11" s="589" t="s">
        <v>420</v>
      </c>
      <c r="D11" s="590">
        <v>200000</v>
      </c>
      <c r="E11" s="591">
        <v>122380</v>
      </c>
      <c r="F11" s="1118"/>
      <c r="G11" s="592">
        <v>150000</v>
      </c>
      <c r="H11" s="593"/>
      <c r="I11" s="104"/>
      <c r="J11" s="104"/>
      <c r="K11" s="104"/>
      <c r="L11" s="104"/>
      <c r="M11" s="104"/>
      <c r="N11" s="104"/>
      <c r="O11" s="104"/>
    </row>
    <row r="12" spans="1:15" x14ac:dyDescent="0.2">
      <c r="A12" s="1075"/>
      <c r="B12" s="1158"/>
      <c r="C12" s="589" t="s">
        <v>264</v>
      </c>
      <c r="D12" s="590">
        <v>1000</v>
      </c>
      <c r="E12" s="591">
        <v>780</v>
      </c>
      <c r="F12" s="1118"/>
      <c r="G12" s="592">
        <v>1000</v>
      </c>
      <c r="H12" s="593"/>
      <c r="I12" s="104"/>
      <c r="J12" s="104"/>
      <c r="K12" s="104"/>
      <c r="L12" s="104"/>
      <c r="M12" s="104"/>
      <c r="N12" s="104"/>
      <c r="O12" s="104"/>
    </row>
    <row r="13" spans="1:15" x14ac:dyDescent="0.2">
      <c r="A13" s="1127"/>
      <c r="B13" s="1159"/>
      <c r="C13" s="594" t="s">
        <v>265</v>
      </c>
      <c r="D13" s="516">
        <f>IF('3722-odpady'!C8=0," ",'3722-odpady'!C8)</f>
        <v>1600000</v>
      </c>
      <c r="E13" s="516">
        <f>IF('3722-odpady'!D8=0," ",'3722-odpady'!D8)</f>
        <v>1429505</v>
      </c>
      <c r="F13" s="1118"/>
      <c r="G13" s="595">
        <f>IF('3722-odpady'!G8=0," ",'3722-odpady'!G8)</f>
        <v>1900000</v>
      </c>
      <c r="H13" s="517"/>
      <c r="I13" s="104"/>
      <c r="J13" s="104"/>
      <c r="K13" s="104"/>
      <c r="L13" s="104"/>
      <c r="M13" s="104"/>
      <c r="N13" s="104"/>
      <c r="O13" s="104"/>
    </row>
    <row r="14" spans="1:15" x14ac:dyDescent="0.2">
      <c r="A14" s="489">
        <v>1361</v>
      </c>
      <c r="B14" s="490" t="s">
        <v>127</v>
      </c>
      <c r="C14" s="491"/>
      <c r="D14" s="492">
        <v>100000</v>
      </c>
      <c r="E14" s="493">
        <v>89360</v>
      </c>
      <c r="F14" s="494">
        <v>100000</v>
      </c>
      <c r="G14" s="503"/>
      <c r="H14" s="495"/>
      <c r="I14" s="104"/>
      <c r="J14" s="104"/>
      <c r="K14" s="104"/>
      <c r="L14" s="104"/>
      <c r="M14" s="104"/>
      <c r="N14" s="104"/>
      <c r="O14" s="104"/>
    </row>
    <row r="15" spans="1:15" x14ac:dyDescent="0.2">
      <c r="A15" s="496">
        <v>1381</v>
      </c>
      <c r="B15" s="497" t="s">
        <v>128</v>
      </c>
      <c r="C15" s="498"/>
      <c r="D15" s="499">
        <v>450000</v>
      </c>
      <c r="E15" s="500">
        <v>389530</v>
      </c>
      <c r="F15" s="501">
        <v>400000</v>
      </c>
      <c r="G15" s="519"/>
      <c r="H15" s="502"/>
      <c r="I15" s="104"/>
      <c r="J15" s="104"/>
      <c r="K15" s="104"/>
      <c r="L15" s="104"/>
      <c r="M15" s="104"/>
      <c r="N15" s="104"/>
      <c r="O15" s="104"/>
    </row>
    <row r="16" spans="1:15" x14ac:dyDescent="0.2">
      <c r="A16" s="489">
        <v>1385</v>
      </c>
      <c r="B16" s="490" t="s">
        <v>484</v>
      </c>
      <c r="C16" s="491"/>
      <c r="D16" s="492">
        <v>2400000</v>
      </c>
      <c r="E16" s="493">
        <v>2463702</v>
      </c>
      <c r="F16" s="494">
        <v>2500000</v>
      </c>
      <c r="G16" s="503"/>
      <c r="H16" s="495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46"/>
      <c r="B17" s="951" t="s">
        <v>122</v>
      </c>
      <c r="C17" s="951"/>
      <c r="D17" s="952">
        <f>SUM(D9:D16)</f>
        <v>4828000</v>
      </c>
      <c r="E17" s="956">
        <f>SUM(E9:E16)</f>
        <v>4577400</v>
      </c>
      <c r="F17" s="954"/>
      <c r="G17" s="943">
        <f>SUM(F9:F16)</f>
        <v>5131000</v>
      </c>
      <c r="H17" s="955"/>
      <c r="I17" s="104"/>
      <c r="J17" s="104"/>
      <c r="K17" s="104"/>
      <c r="L17" s="104"/>
      <c r="M17" s="104"/>
      <c r="N17" s="104"/>
      <c r="O17" s="104"/>
    </row>
    <row r="18" spans="1:15" x14ac:dyDescent="0.2">
      <c r="A18" s="496">
        <v>2412</v>
      </c>
      <c r="B18" s="497" t="s">
        <v>125</v>
      </c>
      <c r="C18" s="498"/>
      <c r="D18" s="499">
        <v>165000</v>
      </c>
      <c r="E18" s="500">
        <v>110094</v>
      </c>
      <c r="F18" s="501">
        <v>220000</v>
      </c>
      <c r="G18" s="519"/>
      <c r="H18" s="502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46"/>
      <c r="B19" s="951" t="s">
        <v>498</v>
      </c>
      <c r="C19" s="951"/>
      <c r="D19" s="957">
        <f>SUM(D18)</f>
        <v>165000</v>
      </c>
      <c r="E19" s="958">
        <f>SUM(E18)</f>
        <v>110094</v>
      </c>
      <c r="F19" s="954"/>
      <c r="G19" s="943">
        <f>SUM(F18)</f>
        <v>220000</v>
      </c>
      <c r="H19" s="955"/>
      <c r="I19" s="104"/>
      <c r="J19" s="104"/>
      <c r="K19" s="104"/>
      <c r="L19" s="104"/>
      <c r="M19" s="104"/>
      <c r="N19" s="104"/>
      <c r="O19" s="104"/>
    </row>
    <row r="20" spans="1:15" x14ac:dyDescent="0.2">
      <c r="A20" s="489">
        <v>4111</v>
      </c>
      <c r="B20" s="490" t="s">
        <v>584</v>
      </c>
      <c r="C20" s="490" t="s">
        <v>585</v>
      </c>
      <c r="D20" s="492">
        <v>0</v>
      </c>
      <c r="E20" s="493">
        <v>0</v>
      </c>
      <c r="F20" s="1021">
        <v>169400</v>
      </c>
      <c r="G20" s="1033"/>
      <c r="H20" s="503" t="s">
        <v>586</v>
      </c>
      <c r="I20" s="104"/>
      <c r="J20" s="104"/>
      <c r="K20" s="104"/>
      <c r="L20" s="104"/>
      <c r="M20" s="104"/>
      <c r="N20" s="104"/>
      <c r="O20" s="104"/>
    </row>
    <row r="21" spans="1:15" x14ac:dyDescent="0.2">
      <c r="A21" s="496">
        <v>4112</v>
      </c>
      <c r="B21" s="497" t="s">
        <v>138</v>
      </c>
      <c r="C21" s="497" t="s">
        <v>266</v>
      </c>
      <c r="D21" s="499">
        <v>2553200</v>
      </c>
      <c r="E21" s="500">
        <v>1914903</v>
      </c>
      <c r="F21" s="501">
        <v>2673500</v>
      </c>
      <c r="G21" s="519"/>
      <c r="H21" s="502"/>
      <c r="I21" s="104"/>
      <c r="J21" s="104"/>
      <c r="K21" s="104"/>
      <c r="L21" s="104"/>
      <c r="M21" s="104"/>
      <c r="N21" s="104"/>
      <c r="O21" s="104"/>
    </row>
    <row r="22" spans="1:15" x14ac:dyDescent="0.2">
      <c r="A22" s="1082">
        <v>4116</v>
      </c>
      <c r="B22" s="1161" t="s">
        <v>139</v>
      </c>
      <c r="C22" s="504" t="s">
        <v>526</v>
      </c>
      <c r="D22" s="510">
        <v>300000</v>
      </c>
      <c r="E22" s="596">
        <v>300000</v>
      </c>
      <c r="F22" s="1157">
        <f>SUM(G22:G30)</f>
        <v>7984702</v>
      </c>
      <c r="G22" s="520">
        <v>300000</v>
      </c>
      <c r="H22" s="505"/>
      <c r="I22" s="104"/>
      <c r="J22" s="104"/>
      <c r="K22" s="104"/>
      <c r="L22" s="104"/>
      <c r="M22" s="104"/>
      <c r="N22" s="104"/>
      <c r="O22" s="104"/>
    </row>
    <row r="23" spans="1:15" x14ac:dyDescent="0.2">
      <c r="A23" s="1119"/>
      <c r="B23" s="1162"/>
      <c r="C23" s="506" t="s">
        <v>69</v>
      </c>
      <c r="D23" s="512">
        <v>601800</v>
      </c>
      <c r="E23" s="513">
        <v>601800</v>
      </c>
      <c r="F23" s="1157"/>
      <c r="G23" s="521">
        <v>600000</v>
      </c>
      <c r="H23" s="514"/>
      <c r="I23" s="104"/>
      <c r="J23" s="104"/>
      <c r="K23" s="104"/>
      <c r="L23" s="104"/>
      <c r="M23" s="104"/>
      <c r="N23" s="104"/>
      <c r="O23" s="104"/>
    </row>
    <row r="24" spans="1:15" x14ac:dyDescent="0.2">
      <c r="A24" s="1119"/>
      <c r="B24" s="1162"/>
      <c r="C24" s="506" t="s">
        <v>267</v>
      </c>
      <c r="D24" s="512">
        <v>406778</v>
      </c>
      <c r="E24" s="513">
        <v>406778</v>
      </c>
      <c r="F24" s="1157"/>
      <c r="G24" s="1034">
        <f>SUM(I24+J24)</f>
        <v>413001</v>
      </c>
      <c r="H24" s="514"/>
      <c r="I24" s="104">
        <v>300000</v>
      </c>
      <c r="J24" s="104">
        <v>113001</v>
      </c>
      <c r="K24" s="104"/>
      <c r="L24" s="104"/>
      <c r="M24" s="104"/>
      <c r="N24" s="104"/>
      <c r="O24" s="104"/>
    </row>
    <row r="25" spans="1:15" x14ac:dyDescent="0.2">
      <c r="A25" s="1119"/>
      <c r="B25" s="1162"/>
      <c r="C25" s="919" t="s">
        <v>486</v>
      </c>
      <c r="D25" s="512">
        <v>0</v>
      </c>
      <c r="E25" s="513">
        <v>0</v>
      </c>
      <c r="F25" s="1157"/>
      <c r="G25" s="521">
        <v>3904495</v>
      </c>
      <c r="H25" s="627"/>
      <c r="I25" s="104"/>
      <c r="J25" s="104"/>
      <c r="K25" s="104"/>
      <c r="L25" s="104"/>
      <c r="M25" s="104"/>
      <c r="N25" s="104"/>
      <c r="O25" s="104"/>
    </row>
    <row r="26" spans="1:15" x14ac:dyDescent="0.2">
      <c r="A26" s="1119"/>
      <c r="B26" s="1162"/>
      <c r="C26" s="919" t="s">
        <v>268</v>
      </c>
      <c r="D26" s="512">
        <v>2340000</v>
      </c>
      <c r="E26" s="513">
        <v>1307217</v>
      </c>
      <c r="F26" s="1157"/>
      <c r="G26" s="521">
        <v>1920000</v>
      </c>
      <c r="H26" s="514"/>
      <c r="I26" s="104"/>
      <c r="J26" s="104"/>
      <c r="K26" s="104"/>
      <c r="L26" s="104"/>
      <c r="M26" s="104"/>
      <c r="N26" s="104"/>
      <c r="O26" s="104"/>
    </row>
    <row r="27" spans="1:15" x14ac:dyDescent="0.2">
      <c r="A27" s="1119"/>
      <c r="B27" s="1162"/>
      <c r="C27" s="919" t="s">
        <v>588</v>
      </c>
      <c r="D27" s="512">
        <v>0</v>
      </c>
      <c r="E27" s="513">
        <v>0</v>
      </c>
      <c r="F27" s="1157"/>
      <c r="G27" s="1034">
        <v>773852</v>
      </c>
      <c r="H27" s="521" t="s">
        <v>586</v>
      </c>
      <c r="I27" s="104"/>
      <c r="J27" s="104"/>
      <c r="K27" s="104"/>
      <c r="L27" s="104"/>
      <c r="M27" s="104"/>
      <c r="N27" s="104"/>
      <c r="O27" s="104"/>
    </row>
    <row r="28" spans="1:15" x14ac:dyDescent="0.2">
      <c r="A28" s="1119"/>
      <c r="B28" s="1162"/>
      <c r="C28" s="819" t="s">
        <v>589</v>
      </c>
      <c r="D28" s="917">
        <v>0</v>
      </c>
      <c r="E28" s="918">
        <v>0</v>
      </c>
      <c r="F28" s="1157"/>
      <c r="G28" s="1035">
        <v>32384</v>
      </c>
      <c r="H28" s="522" t="s">
        <v>586</v>
      </c>
      <c r="I28" s="104"/>
      <c r="J28" s="104"/>
      <c r="K28" s="104"/>
      <c r="L28" s="104"/>
      <c r="M28" s="104"/>
      <c r="N28" s="104"/>
      <c r="O28" s="104"/>
    </row>
    <row r="29" spans="1:15" x14ac:dyDescent="0.2">
      <c r="A29" s="1119"/>
      <c r="B29" s="1162"/>
      <c r="C29" s="1037" t="s">
        <v>590</v>
      </c>
      <c r="D29" s="1038">
        <v>0</v>
      </c>
      <c r="E29" s="1039">
        <v>0</v>
      </c>
      <c r="F29" s="1157"/>
      <c r="G29" s="1040">
        <v>32282</v>
      </c>
      <c r="H29" s="1041" t="s">
        <v>586</v>
      </c>
      <c r="I29" s="104"/>
      <c r="J29" s="104"/>
      <c r="K29" s="104"/>
      <c r="L29" s="104"/>
      <c r="M29" s="104"/>
      <c r="N29" s="104"/>
      <c r="O29" s="104"/>
    </row>
    <row r="30" spans="1:15" x14ac:dyDescent="0.2">
      <c r="A30" s="1160"/>
      <c r="B30" s="1163"/>
      <c r="C30" s="597" t="s">
        <v>591</v>
      </c>
      <c r="D30" s="511">
        <v>2340000</v>
      </c>
      <c r="E30" s="598">
        <v>1307217</v>
      </c>
      <c r="F30" s="1157"/>
      <c r="G30" s="1036">
        <v>8688</v>
      </c>
      <c r="H30" s="599" t="s">
        <v>586</v>
      </c>
      <c r="I30" s="104"/>
      <c r="J30" s="104"/>
      <c r="K30" s="104"/>
      <c r="L30" s="104"/>
      <c r="M30" s="104"/>
      <c r="N30" s="104"/>
      <c r="O30" s="104"/>
    </row>
    <row r="31" spans="1:15" x14ac:dyDescent="0.2">
      <c r="A31" s="1017">
        <v>4121</v>
      </c>
      <c r="B31" s="1019" t="s">
        <v>600</v>
      </c>
      <c r="C31" s="585" t="s">
        <v>592</v>
      </c>
      <c r="D31" s="586">
        <v>0</v>
      </c>
      <c r="E31" s="587">
        <v>0</v>
      </c>
      <c r="F31" s="1032">
        <f>SUM(G31:G31)</f>
        <v>4500</v>
      </c>
      <c r="G31" s="1042">
        <v>4500</v>
      </c>
      <c r="H31" s="588" t="s">
        <v>586</v>
      </c>
      <c r="I31" s="104"/>
      <c r="J31" s="104"/>
      <c r="K31" s="104"/>
      <c r="L31" s="104"/>
      <c r="M31" s="104"/>
      <c r="N31" s="104"/>
      <c r="O31" s="104"/>
    </row>
    <row r="32" spans="1:15" x14ac:dyDescent="0.2">
      <c r="A32" s="496">
        <v>4122</v>
      </c>
      <c r="B32" s="497" t="s">
        <v>140</v>
      </c>
      <c r="C32" s="497" t="s">
        <v>58</v>
      </c>
      <c r="D32" s="499">
        <v>1149270</v>
      </c>
      <c r="E32" s="500">
        <v>1399718</v>
      </c>
      <c r="F32" s="1011">
        <f>SUM(I32+J32)</f>
        <v>1488233</v>
      </c>
      <c r="G32" s="519"/>
      <c r="H32" s="502"/>
      <c r="I32" s="104">
        <v>500000</v>
      </c>
      <c r="J32" s="104">
        <v>988233</v>
      </c>
      <c r="K32" s="104"/>
      <c r="L32" s="104"/>
      <c r="M32" s="104"/>
      <c r="N32" s="104"/>
      <c r="O32" s="104"/>
    </row>
    <row r="33" spans="1:15" x14ac:dyDescent="0.2">
      <c r="A33" s="489">
        <v>4213</v>
      </c>
      <c r="B33" s="490" t="s">
        <v>494</v>
      </c>
      <c r="C33" s="819" t="s">
        <v>487</v>
      </c>
      <c r="D33" s="492">
        <v>0</v>
      </c>
      <c r="E33" s="493">
        <v>0</v>
      </c>
      <c r="F33" s="494">
        <v>586648</v>
      </c>
      <c r="G33" s="503"/>
      <c r="H33" s="495"/>
      <c r="I33" s="104"/>
      <c r="J33" s="104"/>
      <c r="K33" s="104"/>
      <c r="L33" s="104"/>
      <c r="M33" s="104"/>
      <c r="N33" s="104"/>
      <c r="O33" s="104"/>
    </row>
    <row r="34" spans="1:15" x14ac:dyDescent="0.2">
      <c r="A34" s="1074">
        <v>4216</v>
      </c>
      <c r="B34" s="1152" t="s">
        <v>431</v>
      </c>
      <c r="C34" s="585" t="s">
        <v>485</v>
      </c>
      <c r="D34" s="586">
        <v>0</v>
      </c>
      <c r="E34" s="587">
        <v>0</v>
      </c>
      <c r="F34" s="1155">
        <f>SUM(G34:G35)</f>
        <v>5608161</v>
      </c>
      <c r="G34" s="588">
        <v>3108161</v>
      </c>
      <c r="H34" s="508"/>
      <c r="I34" s="104"/>
      <c r="J34" s="104"/>
      <c r="K34" s="104"/>
      <c r="L34" s="104"/>
      <c r="M34" s="104"/>
      <c r="N34" s="104"/>
      <c r="O34" s="104"/>
    </row>
    <row r="35" spans="1:15" x14ac:dyDescent="0.2">
      <c r="A35" s="1154"/>
      <c r="B35" s="1153"/>
      <c r="C35" s="509" t="s">
        <v>497</v>
      </c>
      <c r="D35" s="845">
        <v>0</v>
      </c>
      <c r="E35" s="846">
        <v>0</v>
      </c>
      <c r="F35" s="1156"/>
      <c r="G35" s="847">
        <v>2500000</v>
      </c>
      <c r="H35" s="517"/>
      <c r="I35" s="104"/>
      <c r="J35" s="104"/>
      <c r="K35" s="104"/>
      <c r="L35" s="104"/>
      <c r="M35" s="104"/>
      <c r="N35" s="104"/>
      <c r="O35" s="104"/>
    </row>
    <row r="36" spans="1:15" x14ac:dyDescent="0.2">
      <c r="A36" s="496">
        <v>4221</v>
      </c>
      <c r="B36" s="497" t="s">
        <v>602</v>
      </c>
      <c r="C36" s="497" t="s">
        <v>593</v>
      </c>
      <c r="D36" s="499">
        <v>0</v>
      </c>
      <c r="E36" s="499">
        <v>0</v>
      </c>
      <c r="F36" s="1011">
        <f>G36</f>
        <v>560000</v>
      </c>
      <c r="G36" s="507">
        <v>560000</v>
      </c>
      <c r="H36" s="519" t="s">
        <v>586</v>
      </c>
      <c r="I36" s="104"/>
      <c r="J36" s="104"/>
      <c r="K36" s="104"/>
      <c r="L36" s="104"/>
      <c r="M36" s="104"/>
      <c r="N36" s="104"/>
      <c r="O36" s="104"/>
    </row>
    <row r="37" spans="1:15" x14ac:dyDescent="0.2">
      <c r="A37" s="1082">
        <v>4222</v>
      </c>
      <c r="B37" s="1167" t="s">
        <v>432</v>
      </c>
      <c r="C37" s="819" t="s">
        <v>544</v>
      </c>
      <c r="D37" s="917">
        <v>0</v>
      </c>
      <c r="E37" s="918">
        <v>0</v>
      </c>
      <c r="F37" s="1164">
        <f>SUM(G37:G39)</f>
        <v>2200000</v>
      </c>
      <c r="G37" s="522">
        <v>400000</v>
      </c>
      <c r="H37" s="627"/>
      <c r="I37" s="104"/>
      <c r="J37" s="104"/>
      <c r="K37" s="104"/>
      <c r="L37" s="104"/>
      <c r="M37" s="104"/>
      <c r="N37" s="104"/>
      <c r="O37" s="104"/>
    </row>
    <row r="38" spans="1:15" x14ac:dyDescent="0.2">
      <c r="A38" s="1170"/>
      <c r="B38" s="1168"/>
      <c r="C38" s="506" t="s">
        <v>545</v>
      </c>
      <c r="D38" s="512">
        <v>0</v>
      </c>
      <c r="E38" s="513">
        <v>0</v>
      </c>
      <c r="F38" s="1165"/>
      <c r="G38" s="521">
        <v>1700000</v>
      </c>
      <c r="H38" s="514"/>
      <c r="I38" s="104"/>
      <c r="J38" s="104"/>
      <c r="K38" s="104"/>
      <c r="L38" s="104"/>
      <c r="M38" s="104"/>
      <c r="N38" s="104"/>
      <c r="O38" s="104"/>
    </row>
    <row r="39" spans="1:15" x14ac:dyDescent="0.2">
      <c r="A39" s="1171"/>
      <c r="B39" s="1169"/>
      <c r="C39" s="597" t="s">
        <v>555</v>
      </c>
      <c r="D39" s="511">
        <v>0</v>
      </c>
      <c r="E39" s="598">
        <v>0</v>
      </c>
      <c r="F39" s="1166"/>
      <c r="G39" s="599">
        <v>100000</v>
      </c>
      <c r="H39" s="515"/>
      <c r="I39" s="104"/>
      <c r="J39" s="104"/>
      <c r="K39" s="104"/>
      <c r="L39" s="104"/>
      <c r="M39" s="104"/>
      <c r="N39" s="104"/>
      <c r="O39" s="104"/>
    </row>
    <row r="40" spans="1:15" ht="15" x14ac:dyDescent="0.25">
      <c r="A40" s="946"/>
      <c r="B40" s="951" t="s">
        <v>123</v>
      </c>
      <c r="C40" s="951"/>
      <c r="D40" s="952">
        <f>SUM(D21:D39)</f>
        <v>9691048</v>
      </c>
      <c r="E40" s="956">
        <f>SUM(E21:E39)</f>
        <v>7237633</v>
      </c>
      <c r="F40" s="954"/>
      <c r="G40" s="943">
        <f>SUM(F20:F39)</f>
        <v>21275144</v>
      </c>
      <c r="H40" s="955"/>
      <c r="I40" s="104"/>
      <c r="J40" s="104"/>
      <c r="K40" s="104"/>
      <c r="L40" s="104"/>
      <c r="M40" s="104"/>
      <c r="N40" s="104"/>
      <c r="O40" s="104"/>
    </row>
    <row r="41" spans="1:15" x14ac:dyDescent="0.2">
      <c r="A41" s="496">
        <v>1031</v>
      </c>
      <c r="B41" s="497" t="s">
        <v>73</v>
      </c>
      <c r="C41" s="497" t="s">
        <v>3</v>
      </c>
      <c r="D41" s="499">
        <f>IF('1031-les'!C10=0," ",'1031-les'!C10)</f>
        <v>550000</v>
      </c>
      <c r="E41" s="499">
        <f>IF('1031-les'!D10=0," ",'1031-les'!D10)</f>
        <v>546259</v>
      </c>
      <c r="F41" s="501">
        <f>IF('1031-les'!G10=0," ",'1031-les'!G10)</f>
        <v>515000</v>
      </c>
      <c r="G41" s="519"/>
      <c r="H41" s="502"/>
      <c r="I41" s="104"/>
      <c r="J41" s="104"/>
      <c r="K41" s="104"/>
      <c r="L41" s="104"/>
      <c r="M41" s="104"/>
      <c r="N41" s="104"/>
      <c r="O41" s="104"/>
    </row>
    <row r="42" spans="1:15" x14ac:dyDescent="0.2">
      <c r="A42" s="489">
        <v>2321</v>
      </c>
      <c r="B42" s="490" t="s">
        <v>76</v>
      </c>
      <c r="C42" s="490" t="s">
        <v>124</v>
      </c>
      <c r="D42" s="492">
        <v>100000</v>
      </c>
      <c r="E42" s="493">
        <v>121000</v>
      </c>
      <c r="F42" s="494">
        <v>242000</v>
      </c>
      <c r="G42" s="503"/>
      <c r="H42" s="495"/>
      <c r="I42" s="104"/>
      <c r="J42" s="104"/>
      <c r="K42" s="104"/>
      <c r="L42" s="104"/>
      <c r="M42" s="104"/>
      <c r="N42" s="104"/>
      <c r="O42" s="104"/>
    </row>
    <row r="43" spans="1:15" x14ac:dyDescent="0.2">
      <c r="A43" s="496">
        <v>3314</v>
      </c>
      <c r="B43" s="497" t="s">
        <v>80</v>
      </c>
      <c r="C43" s="497" t="s">
        <v>5</v>
      </c>
      <c r="D43" s="499">
        <v>10000</v>
      </c>
      <c r="E43" s="499">
        <v>7979</v>
      </c>
      <c r="F43" s="501">
        <f>IF('3314-knihovna'!G10=0," ",'3314-knihovna'!G10)</f>
        <v>15000</v>
      </c>
      <c r="G43" s="519"/>
      <c r="H43" s="502"/>
      <c r="I43" s="104"/>
      <c r="J43" s="104"/>
      <c r="K43" s="104"/>
      <c r="L43" s="104"/>
      <c r="M43" s="104"/>
      <c r="N43" s="104"/>
      <c r="O43" s="104"/>
    </row>
    <row r="44" spans="1:15" x14ac:dyDescent="0.2">
      <c r="A44" s="489">
        <v>3315</v>
      </c>
      <c r="B44" s="490" t="s">
        <v>141</v>
      </c>
      <c r="C44" s="490" t="s">
        <v>7</v>
      </c>
      <c r="D44" s="492">
        <f>IF('3315-muzeum'!C10=0," ",'3315-muzeum'!C10)</f>
        <v>500</v>
      </c>
      <c r="E44" s="492">
        <f>IF('3315-muzeum'!D10=0," ",'3315-muzeum'!D10)</f>
        <v>432</v>
      </c>
      <c r="F44" s="494">
        <v>1196</v>
      </c>
      <c r="G44" s="503"/>
      <c r="H44" s="495"/>
      <c r="I44" s="104"/>
      <c r="J44" s="104"/>
      <c r="K44" s="104"/>
      <c r="L44" s="104"/>
      <c r="M44" s="104"/>
      <c r="N44" s="104"/>
      <c r="O44" s="104"/>
    </row>
    <row r="45" spans="1:15" x14ac:dyDescent="0.2">
      <c r="A45" s="496">
        <v>3349</v>
      </c>
      <c r="B45" s="497" t="s">
        <v>126</v>
      </c>
      <c r="C45" s="497" t="s">
        <v>6</v>
      </c>
      <c r="D45" s="499">
        <v>15000</v>
      </c>
      <c r="E45" s="500">
        <v>9210</v>
      </c>
      <c r="F45" s="501">
        <v>15000</v>
      </c>
      <c r="G45" s="519"/>
      <c r="H45" s="502"/>
      <c r="I45" s="104"/>
      <c r="J45" s="104"/>
      <c r="K45" s="104"/>
      <c r="L45" s="104"/>
      <c r="M45" s="104"/>
      <c r="N45" s="104"/>
      <c r="O45" s="104"/>
    </row>
    <row r="46" spans="1:15" x14ac:dyDescent="0.2">
      <c r="A46" s="489">
        <v>3399</v>
      </c>
      <c r="B46" s="491" t="s">
        <v>106</v>
      </c>
      <c r="C46" s="490"/>
      <c r="D46" s="492">
        <v>30000</v>
      </c>
      <c r="E46" s="492">
        <v>16700</v>
      </c>
      <c r="F46" s="494">
        <f>IF('3399-Kultura-SPOZ'!G10=0," ",'3399-Kultura-SPOZ'!G10)</f>
        <v>30000</v>
      </c>
      <c r="G46" s="503"/>
      <c r="H46" s="495"/>
      <c r="I46" s="104"/>
      <c r="J46" s="104"/>
      <c r="K46" s="104"/>
      <c r="L46" s="104"/>
      <c r="M46" s="104"/>
      <c r="N46" s="104"/>
      <c r="O46" s="104"/>
    </row>
    <row r="47" spans="1:15" x14ac:dyDescent="0.2">
      <c r="A47" s="496">
        <v>3612</v>
      </c>
      <c r="B47" s="498" t="s">
        <v>88</v>
      </c>
      <c r="C47" s="497" t="s">
        <v>1</v>
      </c>
      <c r="D47" s="499">
        <f>IF('3612-BS'!C11=0," ",'3612-BS'!C11)</f>
        <v>25632000</v>
      </c>
      <c r="E47" s="499">
        <f>IF('3612-BS'!D11=0," ",'3612-BS'!D11)</f>
        <v>18120597</v>
      </c>
      <c r="F47" s="1011">
        <f>IF('3612-BS'!H12=0," ",'3612-BS'!H12)</f>
        <v>28320000</v>
      </c>
      <c r="G47" s="519"/>
      <c r="H47" s="519" t="s">
        <v>587</v>
      </c>
      <c r="I47" s="107"/>
      <c r="J47" s="104"/>
      <c r="K47" s="104"/>
      <c r="L47" s="104"/>
      <c r="M47" s="104"/>
      <c r="N47" s="104"/>
      <c r="O47" s="104"/>
    </row>
    <row r="48" spans="1:15" x14ac:dyDescent="0.2">
      <c r="A48" s="489">
        <v>3613</v>
      </c>
      <c r="B48" s="491" t="s">
        <v>89</v>
      </c>
      <c r="C48" s="490" t="s">
        <v>0</v>
      </c>
      <c r="D48" s="492">
        <f>IF('3613-budovy'!C10=0," ",'3613-budovy'!C10)</f>
        <v>1520000</v>
      </c>
      <c r="E48" s="492">
        <f>IF('3613-budovy'!D10=0," ",'3613-budovy'!D10)</f>
        <v>1380868</v>
      </c>
      <c r="F48" s="494">
        <f>IF('3613-budovy'!G10=0," ",'3613-budovy'!G10)</f>
        <v>2300000</v>
      </c>
      <c r="G48" s="503"/>
      <c r="H48" s="495"/>
      <c r="I48" s="104"/>
      <c r="J48" s="104"/>
      <c r="K48" s="104"/>
      <c r="L48" s="104"/>
      <c r="M48" s="104"/>
      <c r="N48" s="104"/>
      <c r="O48" s="104"/>
    </row>
    <row r="49" spans="1:15" x14ac:dyDescent="0.2">
      <c r="A49" s="496">
        <v>3631</v>
      </c>
      <c r="B49" s="498" t="s">
        <v>107</v>
      </c>
      <c r="C49" s="497" t="s">
        <v>44</v>
      </c>
      <c r="D49" s="499">
        <f>IF('3631-osvětlení'!C10=0," ",'3631-osvětlení'!C10)</f>
        <v>5000</v>
      </c>
      <c r="E49" s="499">
        <f>IF('3631-osvětlení'!D10=0," ",'3631-osvětlení'!D10)</f>
        <v>12700</v>
      </c>
      <c r="F49" s="501">
        <f>IF('3631-osvětlení'!G10=0," ",'3631-osvětlení'!G10)</f>
        <v>10000</v>
      </c>
      <c r="G49" s="519"/>
      <c r="H49" s="502"/>
      <c r="I49" s="104"/>
      <c r="J49" s="104"/>
      <c r="K49" s="104"/>
      <c r="L49" s="104"/>
      <c r="M49" s="104"/>
      <c r="N49" s="104"/>
      <c r="O49" s="104"/>
    </row>
    <row r="50" spans="1:15" x14ac:dyDescent="0.2">
      <c r="A50" s="489">
        <v>3632</v>
      </c>
      <c r="B50" s="491" t="s">
        <v>51</v>
      </c>
      <c r="C50" s="490" t="s">
        <v>51</v>
      </c>
      <c r="D50" s="492">
        <f>IF('3632-pohřebnictví'!C9=0," ",'3632-pohřebnictví'!C9)</f>
        <v>50000</v>
      </c>
      <c r="E50" s="492">
        <f>IF('3632-pohřebnictví'!D9=0," ",'3632-pohřebnictví'!D9)</f>
        <v>32962</v>
      </c>
      <c r="F50" s="494">
        <f>IF('3632-pohřebnictví'!G9=0," ",'3632-pohřebnictví'!G9)</f>
        <v>50000</v>
      </c>
      <c r="G50" s="503"/>
      <c r="H50" s="495"/>
      <c r="I50" s="104"/>
      <c r="J50" s="104"/>
      <c r="K50" s="104"/>
      <c r="L50" s="104"/>
      <c r="M50" s="104"/>
      <c r="N50" s="104"/>
      <c r="O50" s="104"/>
    </row>
    <row r="51" spans="1:15" x14ac:dyDescent="0.2">
      <c r="A51" s="1074">
        <v>3639</v>
      </c>
      <c r="B51" s="1173" t="s">
        <v>492</v>
      </c>
      <c r="C51" s="929" t="s">
        <v>2</v>
      </c>
      <c r="D51" s="586">
        <f>IF('město-různé'!C7=0," ",'město-různé'!C7)</f>
        <v>217000</v>
      </c>
      <c r="E51" s="586">
        <f>IF('město-různé'!D7=0," ",'město-různé'!D7)</f>
        <v>201617</v>
      </c>
      <c r="F51" s="1176">
        <f>SUM(G51:G55)</f>
        <v>14560000</v>
      </c>
      <c r="G51" s="588">
        <f>IF('město-různé'!G7=0," ",'město-různé'!G7)</f>
        <v>240000</v>
      </c>
      <c r="H51" s="508"/>
      <c r="I51" s="104"/>
      <c r="J51" s="104"/>
      <c r="K51" s="104"/>
      <c r="L51" s="104"/>
      <c r="M51" s="104"/>
      <c r="N51" s="104"/>
      <c r="O51" s="104"/>
    </row>
    <row r="52" spans="1:15" x14ac:dyDescent="0.2">
      <c r="A52" s="1175"/>
      <c r="B52" s="1174"/>
      <c r="C52" s="589" t="s">
        <v>10</v>
      </c>
      <c r="D52" s="590">
        <f>IF('město-různé'!C8=0," ",'město-různé'!C8)</f>
        <v>385000</v>
      </c>
      <c r="E52" s="591">
        <f>IF('město-různé'!D8=0," ",'město-různé'!D8)</f>
        <v>1453033</v>
      </c>
      <c r="F52" s="1177"/>
      <c r="G52" s="592">
        <f>IF('město-různé'!G8=0," ",'město-různé'!G8)</f>
        <v>850000</v>
      </c>
      <c r="H52" s="593"/>
      <c r="I52" s="104"/>
      <c r="J52" s="104"/>
      <c r="K52" s="104"/>
      <c r="L52" s="104"/>
      <c r="M52" s="104"/>
      <c r="N52" s="104"/>
      <c r="O52" s="104"/>
    </row>
    <row r="53" spans="1:15" x14ac:dyDescent="0.2">
      <c r="A53" s="1175"/>
      <c r="B53" s="1174"/>
      <c r="C53" s="589" t="s">
        <v>401</v>
      </c>
      <c r="D53" s="590">
        <f>IF('město-různé'!C9=0," ",'město-různé'!C9)</f>
        <v>2140000</v>
      </c>
      <c r="E53" s="591">
        <f>IF('město-různé'!D9=0," ",'město-různé'!D9)</f>
        <v>1996969</v>
      </c>
      <c r="F53" s="1177"/>
      <c r="G53" s="592">
        <f>IF('město-různé'!G9=0," ",'město-různé'!G9)</f>
        <v>50000</v>
      </c>
      <c r="H53" s="593"/>
      <c r="I53" s="104"/>
      <c r="J53" s="104"/>
      <c r="K53" s="104"/>
      <c r="L53" s="104"/>
      <c r="M53" s="104"/>
      <c r="N53" s="104"/>
      <c r="O53" s="104"/>
    </row>
    <row r="54" spans="1:15" x14ac:dyDescent="0.2">
      <c r="A54" s="1175"/>
      <c r="B54" s="1174"/>
      <c r="C54" s="929" t="s">
        <v>493</v>
      </c>
      <c r="D54" s="1024">
        <v>0</v>
      </c>
      <c r="E54" s="1025">
        <v>0</v>
      </c>
      <c r="F54" s="1177"/>
      <c r="G54" s="1026">
        <v>13270000</v>
      </c>
      <c r="H54" s="934"/>
      <c r="I54" s="104"/>
      <c r="J54" s="104"/>
      <c r="K54" s="104"/>
      <c r="L54" s="104"/>
      <c r="M54" s="104"/>
      <c r="N54" s="104"/>
      <c r="O54" s="104"/>
    </row>
    <row r="55" spans="1:15" x14ac:dyDescent="0.2">
      <c r="A55" s="1154"/>
      <c r="B55" s="1128"/>
      <c r="C55" s="1027" t="s">
        <v>583</v>
      </c>
      <c r="D55" s="1028">
        <v>0</v>
      </c>
      <c r="E55" s="1029">
        <v>0</v>
      </c>
      <c r="F55" s="1178"/>
      <c r="G55" s="1031">
        <v>150000</v>
      </c>
      <c r="H55" s="1030" t="s">
        <v>586</v>
      </c>
      <c r="I55" s="104"/>
      <c r="J55" s="104"/>
      <c r="K55" s="104"/>
      <c r="L55" s="104"/>
      <c r="M55" s="104"/>
      <c r="N55" s="104"/>
      <c r="O55" s="104"/>
    </row>
    <row r="56" spans="1:15" x14ac:dyDescent="0.2">
      <c r="A56" s="489">
        <v>3713</v>
      </c>
      <c r="B56" s="491" t="s">
        <v>108</v>
      </c>
      <c r="C56" s="490" t="s">
        <v>40</v>
      </c>
      <c r="D56" s="492">
        <v>1956000</v>
      </c>
      <c r="E56" s="493">
        <v>1465609</v>
      </c>
      <c r="F56" s="494">
        <v>1956000</v>
      </c>
      <c r="G56" s="503"/>
      <c r="H56" s="495"/>
      <c r="I56" s="104"/>
      <c r="J56" s="104"/>
      <c r="K56" s="104"/>
      <c r="L56" s="104"/>
      <c r="M56" s="104"/>
      <c r="N56" s="104"/>
      <c r="O56" s="104"/>
    </row>
    <row r="57" spans="1:15" x14ac:dyDescent="0.2">
      <c r="A57" s="496">
        <v>3722</v>
      </c>
      <c r="B57" s="497" t="s">
        <v>489</v>
      </c>
      <c r="C57" s="497" t="s">
        <v>490</v>
      </c>
      <c r="D57" s="499">
        <v>0</v>
      </c>
      <c r="E57" s="820">
        <v>0</v>
      </c>
      <c r="F57" s="501">
        <f>IF('3722-odpady'!G18=0," ",'3722-odpady'!G18)</f>
        <v>65000</v>
      </c>
      <c r="G57" s="519"/>
      <c r="H57" s="502"/>
      <c r="I57" s="104"/>
      <c r="J57" s="104"/>
      <c r="K57" s="104"/>
      <c r="L57" s="104"/>
      <c r="M57" s="104"/>
      <c r="N57" s="104"/>
      <c r="O57" s="104"/>
    </row>
    <row r="58" spans="1:15" x14ac:dyDescent="0.2">
      <c r="A58" s="489">
        <v>3723</v>
      </c>
      <c r="B58" s="491" t="s">
        <v>109</v>
      </c>
      <c r="C58" s="490" t="s">
        <v>488</v>
      </c>
      <c r="D58" s="492">
        <f>IF('3722-odpady'!C12=0," ",'3722-odpady'!C12)</f>
        <v>189000</v>
      </c>
      <c r="E58" s="492">
        <f>IF('3722-odpady'!D12=0," ",'3722-odpady'!D12)</f>
        <v>99524</v>
      </c>
      <c r="F58" s="494">
        <f>IF('3722-odpady'!G12=0," ",'3722-odpady'!G12)</f>
        <v>73000</v>
      </c>
      <c r="G58" s="503"/>
      <c r="H58" s="495"/>
      <c r="I58" s="104"/>
      <c r="J58" s="104"/>
      <c r="K58" s="104"/>
      <c r="L58" s="104"/>
      <c r="M58" s="104"/>
      <c r="N58" s="104"/>
      <c r="O58" s="104"/>
    </row>
    <row r="59" spans="1:15" x14ac:dyDescent="0.2">
      <c r="A59" s="496">
        <v>3725</v>
      </c>
      <c r="B59" s="497" t="s">
        <v>135</v>
      </c>
      <c r="C59" s="497" t="s">
        <v>41</v>
      </c>
      <c r="D59" s="499">
        <f>IF('3722-odpady'!C16=0," ",'3722-odpady'!C16)</f>
        <v>520000</v>
      </c>
      <c r="E59" s="499">
        <f>IF('3722-odpady'!D16=0," ",'3722-odpady'!D16)</f>
        <v>628597</v>
      </c>
      <c r="F59" s="501">
        <f>IF('3722-odpady'!G16=0," ",'3722-odpady'!G16)</f>
        <v>705000</v>
      </c>
      <c r="G59" s="519"/>
      <c r="H59" s="502"/>
      <c r="I59" s="104"/>
      <c r="J59" s="104"/>
      <c r="K59" s="104"/>
      <c r="L59" s="104"/>
      <c r="M59" s="104"/>
      <c r="N59" s="104"/>
      <c r="O59" s="104"/>
    </row>
    <row r="60" spans="1:15" x14ac:dyDescent="0.2">
      <c r="A60" s="489">
        <v>3745</v>
      </c>
      <c r="B60" s="491" t="s">
        <v>110</v>
      </c>
      <c r="C60" s="490" t="s">
        <v>269</v>
      </c>
      <c r="D60" s="492">
        <f>IF('3745-zeleň'!C8=0," ",'3745-zeleň'!C8)</f>
        <v>10000</v>
      </c>
      <c r="E60" s="492">
        <f>IF('3745-zeleň'!D8=0," ",'3745-zeleň'!D8)</f>
        <v>5497</v>
      </c>
      <c r="F60" s="494">
        <f>IF('3745-zeleň'!G8=0," ",'3745-zeleň'!G8)</f>
        <v>10000</v>
      </c>
      <c r="G60" s="503"/>
      <c r="H60" s="503"/>
      <c r="I60" s="104"/>
      <c r="J60" s="104"/>
      <c r="K60" s="104"/>
      <c r="L60" s="104"/>
      <c r="M60" s="104"/>
      <c r="N60" s="104"/>
      <c r="O60" s="104"/>
    </row>
    <row r="61" spans="1:15" x14ac:dyDescent="0.2">
      <c r="A61" s="496">
        <v>4351</v>
      </c>
      <c r="B61" s="498" t="s">
        <v>111</v>
      </c>
      <c r="C61" s="497" t="s">
        <v>58</v>
      </c>
      <c r="D61" s="499">
        <f>IF('4351-DPS'!C9=0," ",'4351-DPS'!C9)</f>
        <v>280000</v>
      </c>
      <c r="E61" s="499">
        <f>IF('4351-DPS'!D9=0," ",'4351-DPS'!D9)</f>
        <v>226798</v>
      </c>
      <c r="F61" s="501">
        <f>IF('4351-DPS'!G9=0," ",'4351-DPS'!G9)</f>
        <v>300000</v>
      </c>
      <c r="G61" s="519"/>
      <c r="H61" s="502"/>
      <c r="I61" s="104"/>
      <c r="J61" s="104"/>
      <c r="K61" s="104"/>
      <c r="L61" s="104"/>
      <c r="M61" s="104"/>
      <c r="N61" s="104"/>
      <c r="O61" s="104"/>
    </row>
    <row r="62" spans="1:15" x14ac:dyDescent="0.2">
      <c r="A62" s="1082">
        <v>6171</v>
      </c>
      <c r="B62" s="1167" t="s">
        <v>112</v>
      </c>
      <c r="C62" s="504" t="s">
        <v>402</v>
      </c>
      <c r="D62" s="510">
        <f>IF('6171-MěÚ'!C7=0," ",'6171-MěÚ'!C7)</f>
        <v>100000</v>
      </c>
      <c r="E62" s="510">
        <f>IF('6171-MěÚ'!D7=0," ",'6171-MěÚ'!D7)</f>
        <v>86098</v>
      </c>
      <c r="F62" s="1068">
        <f>SUM(G62:G63)</f>
        <v>400000</v>
      </c>
      <c r="G62" s="520">
        <f>IF('6171-MěÚ'!G7=0," ",'6171-MěÚ'!G7)</f>
        <v>50000</v>
      </c>
      <c r="H62" s="505"/>
      <c r="I62" s="104"/>
      <c r="J62" s="104"/>
      <c r="K62" s="104"/>
      <c r="L62" s="104"/>
      <c r="M62" s="104"/>
      <c r="N62" s="104"/>
      <c r="O62" s="104"/>
    </row>
    <row r="63" spans="1:15" x14ac:dyDescent="0.2">
      <c r="A63" s="1119"/>
      <c r="B63" s="1162"/>
      <c r="C63" s="506" t="s">
        <v>4</v>
      </c>
      <c r="D63" s="512">
        <f>IF('6171-MěÚ'!C8=0," ",'6171-MěÚ'!C8)</f>
        <v>240000</v>
      </c>
      <c r="E63" s="513">
        <f>IF('6171-MěÚ'!D8=0," ",'6171-MěÚ'!D8)</f>
        <v>226343</v>
      </c>
      <c r="F63" s="1172"/>
      <c r="G63" s="521">
        <f>IF('6171-MěÚ'!G8=0," ",'6171-MěÚ'!G8)</f>
        <v>350000</v>
      </c>
      <c r="H63" s="514"/>
      <c r="I63" s="104"/>
      <c r="J63" s="104"/>
      <c r="K63" s="104"/>
      <c r="L63" s="104"/>
      <c r="M63" s="104"/>
      <c r="N63" s="104"/>
      <c r="O63" s="104"/>
    </row>
    <row r="64" spans="1:15" x14ac:dyDescent="0.2">
      <c r="A64" s="496">
        <v>6330</v>
      </c>
      <c r="B64" s="498" t="s">
        <v>113</v>
      </c>
      <c r="C64" s="497" t="s">
        <v>52</v>
      </c>
      <c r="D64" s="499">
        <v>541000</v>
      </c>
      <c r="E64" s="500">
        <v>541000</v>
      </c>
      <c r="F64" s="501">
        <f>IF('6171-MěÚ'!G49=0," ",'6171-MěÚ'!G49)</f>
        <v>590000</v>
      </c>
      <c r="G64" s="519"/>
      <c r="H64" s="502"/>
      <c r="I64" s="104"/>
      <c r="J64" s="104"/>
      <c r="K64" s="104"/>
      <c r="L64" s="104"/>
      <c r="M64" s="104"/>
      <c r="N64" s="104"/>
      <c r="O64" s="104"/>
    </row>
    <row r="65" spans="1:15" x14ac:dyDescent="0.2">
      <c r="A65" s="1017">
        <v>6402</v>
      </c>
      <c r="B65" s="585" t="s">
        <v>581</v>
      </c>
      <c r="C65" s="585" t="s">
        <v>582</v>
      </c>
      <c r="D65" s="586">
        <v>0</v>
      </c>
      <c r="E65" s="1022">
        <v>0</v>
      </c>
      <c r="F65" s="1023">
        <v>529851</v>
      </c>
      <c r="G65" s="588"/>
      <c r="H65" s="588" t="s">
        <v>586</v>
      </c>
      <c r="I65" s="104"/>
      <c r="J65" s="104"/>
      <c r="K65" s="104"/>
      <c r="L65" s="104"/>
      <c r="M65" s="104"/>
      <c r="N65" s="104"/>
      <c r="O65" s="104"/>
    </row>
    <row r="66" spans="1:15" ht="13.5" thickBot="1" x14ac:dyDescent="0.25">
      <c r="A66" s="944"/>
      <c r="B66" s="959"/>
      <c r="C66" s="960"/>
      <c r="D66" s="961">
        <f>SUM(D41:D64)</f>
        <v>34490500</v>
      </c>
      <c r="E66" s="956">
        <f>SUM(E41:E64)</f>
        <v>27179792</v>
      </c>
      <c r="F66" s="962"/>
      <c r="G66" s="963">
        <f>SUM(F41:F65)</f>
        <v>50687047</v>
      </c>
      <c r="H66" s="964"/>
      <c r="I66" s="104"/>
      <c r="J66" s="104"/>
      <c r="K66" s="104"/>
      <c r="L66" s="104"/>
      <c r="M66" s="104"/>
      <c r="N66" s="104"/>
      <c r="O66" s="104"/>
    </row>
    <row r="67" spans="1:15" ht="16.5" thickTop="1" thickBot="1" x14ac:dyDescent="0.3">
      <c r="A67" s="124" t="s">
        <v>24</v>
      </c>
      <c r="B67" s="125"/>
      <c r="C67" s="125"/>
      <c r="D67" s="701">
        <f>SUM(D8+D17+D19+D40+D66)</f>
        <v>108782548</v>
      </c>
      <c r="E67" s="701">
        <f>SUM(E8+E17+E19+E40+E66)</f>
        <v>91143760</v>
      </c>
      <c r="F67" s="126">
        <f>SUM(F4:F66)</f>
        <v>153454191</v>
      </c>
      <c r="G67" s="128">
        <f>SUM(G66+G40+G20+G19+G17+G8)</f>
        <v>153454191</v>
      </c>
      <c r="H67" s="127"/>
      <c r="I67" s="104"/>
      <c r="J67" s="104"/>
      <c r="K67" s="104"/>
      <c r="L67" s="104"/>
      <c r="M67" s="104"/>
      <c r="N67" s="104"/>
      <c r="O67" s="104"/>
    </row>
    <row r="68" spans="1:15" ht="16.5" thickTop="1" thickBot="1" x14ac:dyDescent="0.3">
      <c r="D68" s="104"/>
      <c r="E68" s="104"/>
      <c r="F68" s="104"/>
      <c r="G68" s="106"/>
      <c r="H68" s="104"/>
      <c r="I68" s="104"/>
      <c r="J68" s="104"/>
      <c r="K68" s="104"/>
      <c r="L68" s="104"/>
      <c r="M68" s="104"/>
      <c r="N68" s="104"/>
      <c r="O68" s="104"/>
    </row>
    <row r="69" spans="1:15" ht="15" x14ac:dyDescent="0.25">
      <c r="A69" s="965"/>
      <c r="B69" s="966" t="s">
        <v>521</v>
      </c>
      <c r="C69" s="967"/>
      <c r="D69" s="968"/>
      <c r="E69" s="968"/>
      <c r="F69" s="969"/>
      <c r="H69" s="104">
        <f>G67-F67</f>
        <v>0</v>
      </c>
    </row>
    <row r="70" spans="1:15" x14ac:dyDescent="0.2">
      <c r="A70" s="876"/>
      <c r="B70" s="877" t="s">
        <v>522</v>
      </c>
      <c r="C70" s="877"/>
      <c r="D70" s="878"/>
      <c r="E70" s="878"/>
      <c r="F70" s="879">
        <f>G8+G17</f>
        <v>81272000</v>
      </c>
    </row>
    <row r="71" spans="1:15" x14ac:dyDescent="0.2">
      <c r="A71" s="876"/>
      <c r="B71" s="877" t="s">
        <v>523</v>
      </c>
      <c r="C71" s="877"/>
      <c r="D71" s="878"/>
      <c r="E71" s="878"/>
      <c r="F71" s="879">
        <f>F67-F70-F72-F73</f>
        <v>50007047</v>
      </c>
    </row>
    <row r="72" spans="1:15" x14ac:dyDescent="0.2">
      <c r="A72" s="876"/>
      <c r="B72" s="877" t="s">
        <v>524</v>
      </c>
      <c r="C72" s="877"/>
      <c r="D72" s="878"/>
      <c r="E72" s="878"/>
      <c r="F72" s="879">
        <f>SUM(G52+G53)</f>
        <v>900000</v>
      </c>
    </row>
    <row r="73" spans="1:15" ht="13.5" thickBot="1" x14ac:dyDescent="0.25">
      <c r="A73" s="876"/>
      <c r="B73" s="877" t="s">
        <v>525</v>
      </c>
      <c r="C73" s="877"/>
      <c r="D73" s="878"/>
      <c r="E73" s="878"/>
      <c r="F73" s="879">
        <f>G40</f>
        <v>21275144</v>
      </c>
    </row>
    <row r="74" spans="1:15" ht="15" x14ac:dyDescent="0.25">
      <c r="A74" s="970" t="s">
        <v>61</v>
      </c>
      <c r="B74" s="971"/>
      <c r="C74" s="971"/>
      <c r="D74" s="972"/>
      <c r="E74" s="972"/>
      <c r="F74" s="973">
        <f>SUM(F70:F73)</f>
        <v>153454191</v>
      </c>
    </row>
  </sheetData>
  <mergeCells count="20">
    <mergeCell ref="F37:F39"/>
    <mergeCell ref="B37:B39"/>
    <mergeCell ref="A37:A39"/>
    <mergeCell ref="F62:F63"/>
    <mergeCell ref="A62:A63"/>
    <mergeCell ref="B62:B63"/>
    <mergeCell ref="B51:B55"/>
    <mergeCell ref="A51:A55"/>
    <mergeCell ref="F51:F55"/>
    <mergeCell ref="D2:E2"/>
    <mergeCell ref="B34:B35"/>
    <mergeCell ref="A34:A35"/>
    <mergeCell ref="F34:F35"/>
    <mergeCell ref="A1:G1"/>
    <mergeCell ref="F9:F13"/>
    <mergeCell ref="F22:F30"/>
    <mergeCell ref="A9:A13"/>
    <mergeCell ref="B9:B13"/>
    <mergeCell ref="A22:A30"/>
    <mergeCell ref="B22:B3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22" zoomScale="110" zoomScaleNormal="110" workbookViewId="0">
      <selection activeCell="G39" sqref="G3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0.5703125" style="134" customWidth="1"/>
    <col min="9" max="9" width="9.140625" style="134"/>
    <col min="10" max="10" width="11" style="134" customWidth="1"/>
    <col min="11" max="16384" width="9.140625" style="134"/>
  </cols>
  <sheetData>
    <row r="1" spans="1:7" ht="18" x14ac:dyDescent="0.25">
      <c r="B1" s="1190" t="s">
        <v>455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475</v>
      </c>
      <c r="B3" s="136" t="s">
        <v>245</v>
      </c>
      <c r="C3" s="454" t="s">
        <v>384</v>
      </c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31" t="s">
        <v>150</v>
      </c>
      <c r="B5" s="1232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>
        <v>2131</v>
      </c>
      <c r="B7" s="448" t="s">
        <v>2</v>
      </c>
      <c r="C7" s="445">
        <v>217000</v>
      </c>
      <c r="D7" s="445">
        <v>201617</v>
      </c>
      <c r="E7" s="445">
        <v>202000</v>
      </c>
      <c r="F7" s="445">
        <v>240000</v>
      </c>
      <c r="G7" s="660">
        <v>240000</v>
      </c>
    </row>
    <row r="8" spans="1:7" ht="20.100000000000001" customHeight="1" x14ac:dyDescent="0.25">
      <c r="A8" s="337">
        <v>3111</v>
      </c>
      <c r="B8" s="448" t="s">
        <v>10</v>
      </c>
      <c r="C8" s="445">
        <v>385000</v>
      </c>
      <c r="D8" s="445">
        <v>1453033</v>
      </c>
      <c r="E8" s="445">
        <v>1500000</v>
      </c>
      <c r="F8" s="445">
        <v>850000</v>
      </c>
      <c r="G8" s="660">
        <v>850000</v>
      </c>
    </row>
    <row r="9" spans="1:7" ht="20.100000000000001" customHeight="1" x14ac:dyDescent="0.25">
      <c r="A9" s="337">
        <v>3112</v>
      </c>
      <c r="B9" s="448" t="s">
        <v>375</v>
      </c>
      <c r="C9" s="445">
        <v>2140000</v>
      </c>
      <c r="D9" s="445">
        <v>1996969</v>
      </c>
      <c r="E9" s="445">
        <v>2000000</v>
      </c>
      <c r="F9" s="445">
        <v>50000</v>
      </c>
      <c r="G9" s="660">
        <v>50000</v>
      </c>
    </row>
    <row r="10" spans="1:7" ht="20.100000000000001" customHeight="1" thickBot="1" x14ac:dyDescent="0.3">
      <c r="A10" s="339">
        <v>3113</v>
      </c>
      <c r="B10" s="449" t="s">
        <v>376</v>
      </c>
      <c r="C10" s="446">
        <v>0</v>
      </c>
      <c r="D10" s="446">
        <v>5000</v>
      </c>
      <c r="E10" s="446">
        <v>5000</v>
      </c>
      <c r="F10" s="446">
        <v>0</v>
      </c>
      <c r="G10" s="661">
        <v>0</v>
      </c>
    </row>
    <row r="11" spans="1:7" ht="20.100000000000001" customHeight="1" thickBot="1" x14ac:dyDescent="0.3">
      <c r="A11" s="341"/>
      <c r="B11" s="158" t="s">
        <v>61</v>
      </c>
      <c r="C11" s="447">
        <f>SUM(C7:C10)</f>
        <v>2742000</v>
      </c>
      <c r="D11" s="447">
        <f>SUM(D7:D10)</f>
        <v>3656619</v>
      </c>
      <c r="E11" s="447">
        <f>SUM(E7:E10)</f>
        <v>3707000</v>
      </c>
      <c r="F11" s="447">
        <f>SUM(F7:F10)</f>
        <v>1140000</v>
      </c>
      <c r="G11" s="662">
        <f>SUM(G7:G10)</f>
        <v>1140000</v>
      </c>
    </row>
    <row r="12" spans="1:7" ht="15" x14ac:dyDescent="0.25">
      <c r="A12" s="342"/>
      <c r="B12" s="342"/>
      <c r="C12" s="343"/>
      <c r="D12" s="343"/>
      <c r="E12" s="343"/>
      <c r="F12" s="343"/>
      <c r="G12" s="343"/>
    </row>
    <row r="13" spans="1:7" ht="15.75" thickBot="1" x14ac:dyDescent="0.3">
      <c r="A13" s="342"/>
      <c r="B13" s="342"/>
      <c r="C13" s="342"/>
      <c r="D13" s="342"/>
      <c r="E13" s="342"/>
      <c r="F13" s="342"/>
    </row>
    <row r="14" spans="1:7" ht="15.75" x14ac:dyDescent="0.25">
      <c r="A14" s="135"/>
      <c r="B14" s="136" t="s">
        <v>245</v>
      </c>
      <c r="C14" s="454" t="s">
        <v>384</v>
      </c>
      <c r="D14" s="330"/>
      <c r="E14" s="330"/>
      <c r="F14" s="330"/>
      <c r="G14" s="139"/>
    </row>
    <row r="15" spans="1:7" ht="15.75" x14ac:dyDescent="0.25">
      <c r="A15" s="140"/>
      <c r="B15" s="162" t="s">
        <v>155</v>
      </c>
      <c r="C15" s="331"/>
      <c r="D15" s="332"/>
      <c r="E15" s="144" t="s">
        <v>149</v>
      </c>
      <c r="F15" s="332"/>
      <c r="G15" s="145"/>
    </row>
    <row r="16" spans="1:7" ht="15" x14ac:dyDescent="0.25">
      <c r="A16" s="1231" t="s">
        <v>150</v>
      </c>
      <c r="B16" s="1233" t="s">
        <v>151</v>
      </c>
      <c r="C16" s="333" t="s">
        <v>152</v>
      </c>
      <c r="D16" s="333" t="s">
        <v>115</v>
      </c>
      <c r="E16" s="333" t="s">
        <v>153</v>
      </c>
      <c r="F16" s="333" t="s">
        <v>116</v>
      </c>
      <c r="G16" s="334" t="s">
        <v>154</v>
      </c>
    </row>
    <row r="17" spans="1:15" ht="15.75" thickBot="1" x14ac:dyDescent="0.3">
      <c r="A17" s="1196"/>
      <c r="B17" s="1198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5" ht="20.100000000000001" customHeight="1" x14ac:dyDescent="0.25">
      <c r="A18" s="401">
        <v>5133</v>
      </c>
      <c r="B18" s="402" t="s">
        <v>171</v>
      </c>
      <c r="C18" s="403">
        <v>0</v>
      </c>
      <c r="D18" s="403">
        <v>0</v>
      </c>
      <c r="E18" s="403">
        <v>0</v>
      </c>
      <c r="F18" s="403">
        <v>0</v>
      </c>
      <c r="G18" s="404">
        <v>0</v>
      </c>
    </row>
    <row r="19" spans="1:15" ht="20.100000000000001" customHeight="1" x14ac:dyDescent="0.25">
      <c r="A19" s="401">
        <v>5139</v>
      </c>
      <c r="B19" s="402" t="s">
        <v>162</v>
      </c>
      <c r="C19" s="403">
        <v>60000</v>
      </c>
      <c r="D19" s="403">
        <v>67858</v>
      </c>
      <c r="E19" s="403">
        <v>70000</v>
      </c>
      <c r="F19" s="403">
        <v>170000</v>
      </c>
      <c r="G19" s="370">
        <v>170000</v>
      </c>
      <c r="H19" s="780" t="s">
        <v>6</v>
      </c>
      <c r="I19" s="780">
        <v>100000</v>
      </c>
      <c r="J19" s="780" t="s">
        <v>479</v>
      </c>
      <c r="K19" s="780">
        <v>70000</v>
      </c>
      <c r="L19" s="780"/>
    </row>
    <row r="20" spans="1:15" ht="20.100000000000001" customHeight="1" x14ac:dyDescent="0.25">
      <c r="A20" s="401">
        <v>5163</v>
      </c>
      <c r="B20" s="402" t="s">
        <v>377</v>
      </c>
      <c r="C20" s="403">
        <v>15000</v>
      </c>
      <c r="D20" s="403">
        <v>15000</v>
      </c>
      <c r="E20" s="403">
        <v>15000</v>
      </c>
      <c r="F20" s="403">
        <v>15000</v>
      </c>
      <c r="G20" s="370">
        <v>15000</v>
      </c>
    </row>
    <row r="21" spans="1:15" ht="20.100000000000001" customHeight="1" x14ac:dyDescent="0.25">
      <c r="A21" s="401">
        <v>5164</v>
      </c>
      <c r="B21" s="402" t="s">
        <v>23</v>
      </c>
      <c r="C21" s="403">
        <v>15000</v>
      </c>
      <c r="D21" s="403">
        <v>5450</v>
      </c>
      <c r="E21" s="403">
        <v>15000</v>
      </c>
      <c r="F21" s="403">
        <v>15000</v>
      </c>
      <c r="G21" s="370">
        <v>15000</v>
      </c>
      <c r="H21" s="456" t="s">
        <v>397</v>
      </c>
      <c r="I21" s="456"/>
    </row>
    <row r="22" spans="1:15" ht="20.100000000000001" customHeight="1" x14ac:dyDescent="0.25">
      <c r="A22" s="401">
        <v>5169</v>
      </c>
      <c r="B22" s="402" t="s">
        <v>156</v>
      </c>
      <c r="C22" s="403">
        <v>180000</v>
      </c>
      <c r="D22" s="403">
        <v>135449</v>
      </c>
      <c r="E22" s="403">
        <v>150000</v>
      </c>
      <c r="F22" s="403">
        <v>180000</v>
      </c>
      <c r="G22" s="370">
        <v>180000</v>
      </c>
      <c r="H22" s="692" t="s">
        <v>424</v>
      </c>
      <c r="J22" s="457">
        <v>20000</v>
      </c>
      <c r="K22" s="818" t="s">
        <v>483</v>
      </c>
      <c r="L22" s="457"/>
      <c r="M22" s="780" t="s">
        <v>481</v>
      </c>
      <c r="O22" s="780" t="s">
        <v>482</v>
      </c>
    </row>
    <row r="23" spans="1:15" ht="20.100000000000001" customHeight="1" x14ac:dyDescent="0.25">
      <c r="A23" s="405">
        <v>5173</v>
      </c>
      <c r="B23" s="406" t="s">
        <v>22</v>
      </c>
      <c r="C23" s="407">
        <v>10000</v>
      </c>
      <c r="D23" s="407">
        <v>0</v>
      </c>
      <c r="E23" s="407">
        <v>5000</v>
      </c>
      <c r="F23" s="407">
        <v>10000</v>
      </c>
      <c r="G23" s="374">
        <v>10000</v>
      </c>
    </row>
    <row r="24" spans="1:15" ht="20.100000000000001" customHeight="1" x14ac:dyDescent="0.25">
      <c r="A24" s="405">
        <v>5175</v>
      </c>
      <c r="B24" s="406" t="s">
        <v>26</v>
      </c>
      <c r="C24" s="407">
        <v>20000</v>
      </c>
      <c r="D24" s="407">
        <v>10538</v>
      </c>
      <c r="E24" s="407">
        <v>20000</v>
      </c>
      <c r="F24" s="407">
        <v>23000</v>
      </c>
      <c r="G24" s="374">
        <v>23000</v>
      </c>
    </row>
    <row r="25" spans="1:15" ht="20.100000000000001" customHeight="1" x14ac:dyDescent="0.25">
      <c r="A25" s="405">
        <v>5194</v>
      </c>
      <c r="B25" s="406" t="s">
        <v>227</v>
      </c>
      <c r="C25" s="407">
        <v>55000</v>
      </c>
      <c r="D25" s="407">
        <v>22270</v>
      </c>
      <c r="E25" s="407">
        <v>25000</v>
      </c>
      <c r="F25" s="407">
        <v>55000</v>
      </c>
      <c r="G25" s="374">
        <v>55000</v>
      </c>
    </row>
    <row r="26" spans="1:15" ht="20.100000000000001" customHeight="1" x14ac:dyDescent="0.25">
      <c r="A26" s="405">
        <v>5362</v>
      </c>
      <c r="B26" s="406" t="s">
        <v>378</v>
      </c>
      <c r="C26" s="407">
        <v>39000</v>
      </c>
      <c r="D26" s="407">
        <v>3000</v>
      </c>
      <c r="E26" s="407">
        <v>3000</v>
      </c>
      <c r="F26" s="407">
        <v>3000</v>
      </c>
      <c r="G26" s="374">
        <v>3000</v>
      </c>
    </row>
    <row r="27" spans="1:15" ht="20.100000000000001" customHeight="1" x14ac:dyDescent="0.25">
      <c r="A27" s="405">
        <v>6119</v>
      </c>
      <c r="B27" s="691" t="s">
        <v>425</v>
      </c>
      <c r="C27" s="407">
        <v>0</v>
      </c>
      <c r="D27" s="407">
        <v>0</v>
      </c>
      <c r="E27" s="407">
        <v>0</v>
      </c>
      <c r="F27" s="407">
        <v>0</v>
      </c>
      <c r="G27" s="374">
        <v>0</v>
      </c>
    </row>
    <row r="28" spans="1:15" ht="20.100000000000001" customHeight="1" x14ac:dyDescent="0.25">
      <c r="A28" s="405">
        <v>6130</v>
      </c>
      <c r="B28" s="406" t="s">
        <v>251</v>
      </c>
      <c r="C28" s="407">
        <v>150000</v>
      </c>
      <c r="D28" s="407">
        <v>0</v>
      </c>
      <c r="E28" s="407">
        <v>150000</v>
      </c>
      <c r="F28" s="407">
        <v>1100000</v>
      </c>
      <c r="G28" s="374">
        <v>1100000</v>
      </c>
      <c r="H28" s="778"/>
    </row>
    <row r="29" spans="1:15" ht="20.100000000000001" customHeight="1" x14ac:dyDescent="0.25">
      <c r="A29" s="408" t="s">
        <v>379</v>
      </c>
      <c r="B29" s="409" t="s">
        <v>61</v>
      </c>
      <c r="C29" s="410">
        <f>SUM(C18:C28)</f>
        <v>544000</v>
      </c>
      <c r="D29" s="410">
        <f>SUM(D18:D28)</f>
        <v>259565</v>
      </c>
      <c r="E29" s="410">
        <f>SUM(E18:E28)</f>
        <v>453000</v>
      </c>
      <c r="F29" s="410">
        <f>SUM(F18:F28)</f>
        <v>1571000</v>
      </c>
      <c r="G29" s="411">
        <f>SUM(G18:G28)</f>
        <v>1571000</v>
      </c>
      <c r="H29" s="399"/>
    </row>
    <row r="30" spans="1:15" ht="20.100000000000001" customHeight="1" x14ac:dyDescent="0.25">
      <c r="A30" s="412">
        <v>5222</v>
      </c>
      <c r="B30" s="779" t="s">
        <v>473</v>
      </c>
      <c r="C30" s="413">
        <v>200000</v>
      </c>
      <c r="D30" s="413">
        <v>105452</v>
      </c>
      <c r="E30" s="413">
        <v>200000</v>
      </c>
      <c r="F30" s="413">
        <v>200000</v>
      </c>
      <c r="G30" s="414">
        <f>SUM(I30+K30)</f>
        <v>200000</v>
      </c>
      <c r="H30" s="780" t="s">
        <v>123</v>
      </c>
      <c r="I30" s="457">
        <v>150000</v>
      </c>
      <c r="J30" s="780" t="s">
        <v>474</v>
      </c>
      <c r="K30" s="457">
        <v>50000</v>
      </c>
    </row>
    <row r="31" spans="1:15" ht="20.100000000000001" customHeight="1" x14ac:dyDescent="0.25">
      <c r="A31" s="415">
        <v>5169</v>
      </c>
      <c r="B31" s="455" t="s">
        <v>49</v>
      </c>
      <c r="C31" s="416">
        <v>55000</v>
      </c>
      <c r="D31" s="416">
        <v>44277</v>
      </c>
      <c r="E31" s="416">
        <v>44277</v>
      </c>
      <c r="F31" s="416">
        <v>50000</v>
      </c>
      <c r="G31" s="417">
        <v>50000</v>
      </c>
      <c r="H31" s="778"/>
    </row>
    <row r="32" spans="1:15" ht="20.100000000000001" customHeight="1" x14ac:dyDescent="0.25">
      <c r="A32" s="415">
        <v>5179</v>
      </c>
      <c r="B32" s="455" t="s">
        <v>386</v>
      </c>
      <c r="C32" s="416">
        <v>99000</v>
      </c>
      <c r="D32" s="416">
        <v>84020</v>
      </c>
      <c r="E32" s="416">
        <v>99000</v>
      </c>
      <c r="F32" s="416">
        <v>99000</v>
      </c>
      <c r="G32" s="417">
        <f>SUM(I32+K32+M32)</f>
        <v>99000</v>
      </c>
      <c r="H32" s="456" t="s">
        <v>387</v>
      </c>
      <c r="I32" s="457">
        <v>19000</v>
      </c>
      <c r="J32" s="456" t="s">
        <v>388</v>
      </c>
      <c r="K32" s="457">
        <v>65000</v>
      </c>
      <c r="L32" s="456" t="s">
        <v>389</v>
      </c>
      <c r="M32" s="457">
        <v>15000</v>
      </c>
      <c r="N32" s="456"/>
      <c r="O32" s="456"/>
    </row>
    <row r="33" spans="1:11" ht="20.100000000000001" customHeight="1" x14ac:dyDescent="0.25">
      <c r="A33" s="418" t="s">
        <v>380</v>
      </c>
      <c r="B33" s="419" t="s">
        <v>61</v>
      </c>
      <c r="C33" s="420">
        <f>SUM(C30:C32)</f>
        <v>354000</v>
      </c>
      <c r="D33" s="420">
        <f>SUM(D30:D32)</f>
        <v>233749</v>
      </c>
      <c r="E33" s="420">
        <f>SUM(E30:E32)</f>
        <v>343277</v>
      </c>
      <c r="F33" s="420">
        <f>SUM(F30:F32)</f>
        <v>349000</v>
      </c>
      <c r="G33" s="421">
        <f>SUM(G30:G32)</f>
        <v>349000</v>
      </c>
      <c r="H33" s="399"/>
    </row>
    <row r="34" spans="1:11" ht="20.100000000000001" customHeight="1" x14ac:dyDescent="0.25">
      <c r="A34" s="781">
        <v>5362</v>
      </c>
      <c r="B34" s="788" t="s">
        <v>378</v>
      </c>
      <c r="C34" s="782">
        <v>0</v>
      </c>
      <c r="D34" s="782">
        <v>0</v>
      </c>
      <c r="E34" s="782">
        <v>0</v>
      </c>
      <c r="F34" s="782">
        <v>40000</v>
      </c>
      <c r="G34" s="783">
        <v>40000</v>
      </c>
      <c r="H34" s="399"/>
    </row>
    <row r="35" spans="1:11" ht="20.100000000000001" customHeight="1" x14ac:dyDescent="0.25">
      <c r="A35" s="784" t="s">
        <v>475</v>
      </c>
      <c r="B35" s="785" t="s">
        <v>61</v>
      </c>
      <c r="C35" s="786">
        <f>SUM(C34)</f>
        <v>0</v>
      </c>
      <c r="D35" s="786">
        <f>SUM(D34)</f>
        <v>0</v>
      </c>
      <c r="E35" s="786">
        <f>SUM(E34)</f>
        <v>0</v>
      </c>
      <c r="F35" s="786">
        <f>SUM(F34)</f>
        <v>40000</v>
      </c>
      <c r="G35" s="787">
        <f>SUM(G34)</f>
        <v>40000</v>
      </c>
      <c r="H35" s="399"/>
    </row>
    <row r="36" spans="1:11" ht="20.100000000000001" customHeight="1" x14ac:dyDescent="0.25">
      <c r="A36" s="422">
        <v>5224</v>
      </c>
      <c r="B36" s="423" t="s">
        <v>48</v>
      </c>
      <c r="C36" s="424">
        <v>12000</v>
      </c>
      <c r="D36" s="424">
        <v>0</v>
      </c>
      <c r="E36" s="424">
        <v>0</v>
      </c>
      <c r="F36" s="424">
        <v>50000</v>
      </c>
      <c r="G36" s="425">
        <v>50000</v>
      </c>
    </row>
    <row r="37" spans="1:11" ht="20.100000000000001" customHeight="1" x14ac:dyDescent="0.25">
      <c r="A37" s="426" t="s">
        <v>381</v>
      </c>
      <c r="B37" s="427" t="s">
        <v>390</v>
      </c>
      <c r="C37" s="428">
        <f>SUM(C36)</f>
        <v>12000</v>
      </c>
      <c r="D37" s="428">
        <f>SUM(D36)</f>
        <v>0</v>
      </c>
      <c r="E37" s="428">
        <f>SUM(E36)</f>
        <v>0</v>
      </c>
      <c r="F37" s="428">
        <f>SUM(F36)</f>
        <v>50000</v>
      </c>
      <c r="G37" s="429">
        <f>SUM(G36)</f>
        <v>50000</v>
      </c>
      <c r="H37" s="399"/>
    </row>
    <row r="38" spans="1:11" ht="20.100000000000001" customHeight="1" x14ac:dyDescent="0.25">
      <c r="A38" s="430">
        <v>5362</v>
      </c>
      <c r="B38" s="1050" t="s">
        <v>597</v>
      </c>
      <c r="C38" s="431">
        <v>400000</v>
      </c>
      <c r="D38" s="431">
        <v>395502</v>
      </c>
      <c r="E38" s="431">
        <v>500000</v>
      </c>
      <c r="F38" s="431">
        <v>500000</v>
      </c>
      <c r="G38" s="432">
        <f>SUM(I38+K38)</f>
        <v>1841000</v>
      </c>
      <c r="H38" s="1051" t="s">
        <v>50</v>
      </c>
      <c r="I38" s="457">
        <v>500000</v>
      </c>
      <c r="J38" s="1051" t="s">
        <v>598</v>
      </c>
      <c r="K38" s="457">
        <v>1341000</v>
      </c>
    </row>
    <row r="39" spans="1:11" ht="20.100000000000001" customHeight="1" x14ac:dyDescent="0.25">
      <c r="A39" s="433" t="s">
        <v>385</v>
      </c>
      <c r="B39" s="434" t="s">
        <v>61</v>
      </c>
      <c r="C39" s="435">
        <f>SUM(C38)</f>
        <v>400000</v>
      </c>
      <c r="D39" s="435">
        <f>SUM(D38)</f>
        <v>395502</v>
      </c>
      <c r="E39" s="435">
        <f>SUM(E38)</f>
        <v>500000</v>
      </c>
      <c r="F39" s="435">
        <f>SUM(F38)</f>
        <v>500000</v>
      </c>
      <c r="G39" s="436">
        <f>SUM(G38)</f>
        <v>1841000</v>
      </c>
      <c r="H39" s="399"/>
    </row>
    <row r="40" spans="1:11" ht="20.100000000000001" customHeight="1" x14ac:dyDescent="0.25">
      <c r="A40" s="437">
        <v>5329</v>
      </c>
      <c r="B40" s="438" t="s">
        <v>32</v>
      </c>
      <c r="C40" s="439">
        <v>600000</v>
      </c>
      <c r="D40" s="439">
        <v>567771</v>
      </c>
      <c r="E40" s="439">
        <v>567771</v>
      </c>
      <c r="F40" s="439">
        <v>475000</v>
      </c>
      <c r="G40" s="440">
        <v>475000</v>
      </c>
      <c r="H40" s="872"/>
    </row>
    <row r="41" spans="1:11" ht="20.100000000000001" customHeight="1" x14ac:dyDescent="0.25">
      <c r="A41" s="437">
        <v>5329</v>
      </c>
      <c r="B41" s="789" t="s">
        <v>46</v>
      </c>
      <c r="C41" s="790">
        <v>57000</v>
      </c>
      <c r="D41" s="790">
        <v>57040</v>
      </c>
      <c r="E41" s="790">
        <v>57160</v>
      </c>
      <c r="F41" s="790">
        <v>57000</v>
      </c>
      <c r="G41" s="791">
        <v>57000</v>
      </c>
      <c r="H41" s="400"/>
    </row>
    <row r="42" spans="1:11" ht="20.100000000000001" customHeight="1" x14ac:dyDescent="0.25">
      <c r="A42" s="437">
        <v>5329</v>
      </c>
      <c r="B42" s="438" t="s">
        <v>382</v>
      </c>
      <c r="C42" s="439">
        <v>17000</v>
      </c>
      <c r="D42" s="439">
        <v>16779</v>
      </c>
      <c r="E42" s="439">
        <v>16779</v>
      </c>
      <c r="F42" s="439">
        <v>17000</v>
      </c>
      <c r="G42" s="440">
        <v>17000</v>
      </c>
      <c r="H42" s="400"/>
    </row>
    <row r="43" spans="1:11" ht="20.100000000000001" customHeight="1" x14ac:dyDescent="0.25">
      <c r="A43" s="437">
        <v>5362</v>
      </c>
      <c r="B43" s="438" t="s">
        <v>54</v>
      </c>
      <c r="C43" s="439">
        <v>3908000</v>
      </c>
      <c r="D43" s="439">
        <v>3907350</v>
      </c>
      <c r="E43" s="439">
        <v>3907350</v>
      </c>
      <c r="F43" s="439">
        <v>3500000</v>
      </c>
      <c r="G43" s="440">
        <v>3500000</v>
      </c>
      <c r="H43" s="400"/>
    </row>
    <row r="44" spans="1:11" s="190" customFormat="1" ht="20.100000000000001" customHeight="1" thickBot="1" x14ac:dyDescent="0.3">
      <c r="A44" s="441" t="s">
        <v>383</v>
      </c>
      <c r="B44" s="442" t="s">
        <v>61</v>
      </c>
      <c r="C44" s="443">
        <f>SUM(C41:C43)</f>
        <v>3982000</v>
      </c>
      <c r="D44" s="443">
        <f>SUM(D41:D43)</f>
        <v>3981169</v>
      </c>
      <c r="E44" s="443">
        <f>SUM(E41:E43)</f>
        <v>3981289</v>
      </c>
      <c r="F44" s="443">
        <f>SUM(F41:F43)</f>
        <v>3574000</v>
      </c>
      <c r="G44" s="444">
        <f>SUM(G41:G43)</f>
        <v>3574000</v>
      </c>
      <c r="H44" s="399"/>
    </row>
    <row r="45" spans="1:11" ht="20.100000000000001" customHeight="1" thickBot="1" x14ac:dyDescent="0.3">
      <c r="A45" s="341"/>
      <c r="B45" s="158" t="s">
        <v>24</v>
      </c>
      <c r="C45" s="175">
        <f>SUM(C29+C33+C37+C39+C44)</f>
        <v>5292000</v>
      </c>
      <c r="D45" s="175">
        <f>SUM(D44,D39,D37,D33,D29)</f>
        <v>4869985</v>
      </c>
      <c r="E45" s="177">
        <f>SUM(E29+E33+E37+E39+E44)</f>
        <v>5277566</v>
      </c>
      <c r="F45" s="175">
        <f>SUM(F44+F39+F37+F33+F29)</f>
        <v>6044000</v>
      </c>
      <c r="G45" s="197">
        <f>SUM(G29+G33+G37+G39+G44)</f>
        <v>7385000</v>
      </c>
    </row>
    <row r="46" spans="1:11" ht="15" x14ac:dyDescent="0.25">
      <c r="A46" s="342"/>
      <c r="B46" s="342"/>
      <c r="C46" s="354"/>
      <c r="D46" s="354"/>
      <c r="E46" s="354"/>
      <c r="F46" s="354"/>
      <c r="G46" s="342"/>
    </row>
    <row r="47" spans="1:11" ht="15" x14ac:dyDescent="0.25">
      <c r="A47" s="342"/>
      <c r="B47" s="342"/>
      <c r="C47" s="354"/>
      <c r="D47" s="354"/>
      <c r="E47" s="354"/>
      <c r="F47" s="354"/>
      <c r="G47" s="342"/>
    </row>
    <row r="48" spans="1:11" ht="15" x14ac:dyDescent="0.25">
      <c r="A48" s="342"/>
      <c r="B48" s="355" t="s">
        <v>158</v>
      </c>
      <c r="C48" s="676">
        <v>44864</v>
      </c>
      <c r="E48" s="355" t="s">
        <v>159</v>
      </c>
      <c r="F48" s="675" t="s">
        <v>374</v>
      </c>
      <c r="G48" s="342"/>
    </row>
    <row r="49" spans="1:7" ht="15" x14ac:dyDescent="0.25">
      <c r="A49" s="342"/>
      <c r="B49" s="342"/>
      <c r="C49" s="342"/>
      <c r="D49" s="342"/>
      <c r="E49" s="342"/>
      <c r="F49" s="342"/>
      <c r="G49" s="34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J84"/>
  <sheetViews>
    <sheetView topLeftCell="C28" zoomScale="140" zoomScaleNormal="140" zoomScalePageLayoutView="110" workbookViewId="0">
      <selection activeCell="F35" sqref="F35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5703125" customWidth="1"/>
    <col min="6" max="6" width="13.5703125" customWidth="1"/>
    <col min="7" max="7" width="12.85546875" style="104" customWidth="1"/>
    <col min="8" max="9" width="11.140625" customWidth="1"/>
    <col min="10" max="10" width="10.5703125" customWidth="1"/>
    <col min="11" max="11" width="10.42578125" customWidth="1"/>
  </cols>
  <sheetData>
    <row r="1" spans="1:10" ht="17.25" thickTop="1" thickBot="1" x14ac:dyDescent="0.25">
      <c r="A1" s="1140" t="s">
        <v>575</v>
      </c>
      <c r="B1" s="1141"/>
      <c r="C1" s="1141"/>
      <c r="D1" s="1141"/>
      <c r="E1" s="1141"/>
      <c r="F1" s="1141"/>
      <c r="G1" s="1142"/>
      <c r="H1" s="621"/>
    </row>
    <row r="2" spans="1:10" ht="15.75" thickTop="1" x14ac:dyDescent="0.25">
      <c r="A2" s="610" t="s">
        <v>117</v>
      </c>
      <c r="B2" s="611" t="s">
        <v>136</v>
      </c>
      <c r="C2" s="612"/>
      <c r="D2" s="1188" t="s">
        <v>252</v>
      </c>
      <c r="E2" s="1189"/>
      <c r="F2" s="613" t="s">
        <v>435</v>
      </c>
      <c r="G2" s="613" t="s">
        <v>435</v>
      </c>
      <c r="H2" s="614"/>
    </row>
    <row r="3" spans="1:10" s="105" customFormat="1" ht="13.5" thickBot="1" x14ac:dyDescent="0.25">
      <c r="A3" s="615" t="s">
        <v>71</v>
      </c>
      <c r="B3" s="616" t="s">
        <v>72</v>
      </c>
      <c r="C3" s="616" t="s">
        <v>104</v>
      </c>
      <c r="D3" s="616" t="s">
        <v>114</v>
      </c>
      <c r="E3" s="617" t="s">
        <v>253</v>
      </c>
      <c r="F3" s="618" t="s">
        <v>116</v>
      </c>
      <c r="G3" s="619" t="s">
        <v>118</v>
      </c>
      <c r="H3" s="620" t="s">
        <v>84</v>
      </c>
    </row>
    <row r="4" spans="1:10" ht="13.5" thickTop="1" x14ac:dyDescent="0.2">
      <c r="A4" s="523">
        <v>1014</v>
      </c>
      <c r="B4" s="524" t="s">
        <v>70</v>
      </c>
      <c r="C4" s="525" t="s">
        <v>254</v>
      </c>
      <c r="D4" s="526">
        <f>IF('1014-útulek'!C19=0," ",'1014-útulek'!C19)</f>
        <v>220000</v>
      </c>
      <c r="E4" s="527">
        <f>IF('1014-útulek'!D19=0," ",'1014-útulek'!D19)</f>
        <v>111304</v>
      </c>
      <c r="F4" s="528">
        <f>IF('1014-útulek'!G19=0," ",'1014-útulek'!G19)</f>
        <v>200000</v>
      </c>
      <c r="G4" s="529"/>
      <c r="H4" s="530"/>
    </row>
    <row r="5" spans="1:10" x14ac:dyDescent="0.2">
      <c r="A5" s="548">
        <v>1031</v>
      </c>
      <c r="B5" s="549" t="s">
        <v>73</v>
      </c>
      <c r="C5" s="549" t="s">
        <v>3</v>
      </c>
      <c r="D5" s="550">
        <f>IF('1031-les'!C19=0," ",'1031-les'!C19)</f>
        <v>300000</v>
      </c>
      <c r="E5" s="550">
        <f>IF('1031-les'!D19=0," ",'1031-les'!D19)</f>
        <v>222647</v>
      </c>
      <c r="F5" s="551">
        <f>IF('1031-les'!G19=0," ",'1031-les'!G19)</f>
        <v>356000</v>
      </c>
      <c r="G5" s="552"/>
      <c r="H5" s="553"/>
    </row>
    <row r="6" spans="1:10" x14ac:dyDescent="0.2">
      <c r="A6" s="531">
        <v>2212</v>
      </c>
      <c r="B6" s="532" t="s">
        <v>74</v>
      </c>
      <c r="C6" s="532" t="s">
        <v>166</v>
      </c>
      <c r="D6" s="533">
        <f>IF('2212-komunikace'!C21=0," ",'2212-komunikace'!C21)</f>
        <v>700000</v>
      </c>
      <c r="E6" s="534">
        <f>IF('2212-komunikace'!D21=0," ",'2212-komunikace'!D21)</f>
        <v>396047</v>
      </c>
      <c r="F6" s="535">
        <f>IF('2212-komunikace'!G21=0," ",'2212-komunikace'!G21)</f>
        <v>700000</v>
      </c>
      <c r="G6" s="536"/>
      <c r="H6" s="537"/>
    </row>
    <row r="7" spans="1:10" x14ac:dyDescent="0.2">
      <c r="A7" s="548">
        <v>2292</v>
      </c>
      <c r="B7" s="549" t="s">
        <v>75</v>
      </c>
      <c r="C7" s="549" t="s">
        <v>255</v>
      </c>
      <c r="D7" s="550">
        <v>331000</v>
      </c>
      <c r="E7" s="554">
        <v>330660</v>
      </c>
      <c r="F7" s="551">
        <v>331000</v>
      </c>
      <c r="G7" s="552"/>
      <c r="H7" s="553"/>
    </row>
    <row r="8" spans="1:10" x14ac:dyDescent="0.2">
      <c r="A8" s="531">
        <v>3111</v>
      </c>
      <c r="B8" s="532" t="s">
        <v>77</v>
      </c>
      <c r="C8" s="532" t="s">
        <v>257</v>
      </c>
      <c r="D8" s="533">
        <v>1264122</v>
      </c>
      <c r="E8" s="534">
        <v>966122</v>
      </c>
      <c r="F8" s="535">
        <f>IF('3111-MŠ'!E6=0," ",'3111-MŠ'!E6)</f>
        <v>1330000</v>
      </c>
      <c r="G8" s="536"/>
      <c r="H8" s="537"/>
    </row>
    <row r="9" spans="1:10" x14ac:dyDescent="0.2">
      <c r="A9" s="548">
        <v>3113</v>
      </c>
      <c r="B9" s="549" t="s">
        <v>78</v>
      </c>
      <c r="C9" s="549" t="s">
        <v>258</v>
      </c>
      <c r="D9" s="550">
        <v>2654994</v>
      </c>
      <c r="E9" s="554">
        <v>2011494</v>
      </c>
      <c r="F9" s="551">
        <f>IF('3113-ZŠ'!E6=0," ",'3113-ZŠ'!E6)</f>
        <v>2789000</v>
      </c>
      <c r="G9" s="552"/>
      <c r="H9" s="553"/>
    </row>
    <row r="10" spans="1:10" x14ac:dyDescent="0.2">
      <c r="A10" s="531">
        <v>3231</v>
      </c>
      <c r="B10" s="532" t="s">
        <v>79</v>
      </c>
      <c r="C10" s="532" t="s">
        <v>259</v>
      </c>
      <c r="D10" s="533">
        <v>305000</v>
      </c>
      <c r="E10" s="534">
        <v>228750</v>
      </c>
      <c r="F10" s="535">
        <f>IF('3231-ZUŠ'!E6=0," ",'3231-ZUŠ'!E6)</f>
        <v>340000</v>
      </c>
      <c r="G10" s="536"/>
      <c r="H10" s="537"/>
    </row>
    <row r="11" spans="1:10" x14ac:dyDescent="0.2">
      <c r="A11" s="548">
        <v>3314</v>
      </c>
      <c r="B11" s="549" t="s">
        <v>80</v>
      </c>
      <c r="C11" s="549" t="s">
        <v>5</v>
      </c>
      <c r="D11" s="550">
        <f>IF('3314-knihovna'!C30=0," ",'3314-knihovna'!C30)</f>
        <v>413000</v>
      </c>
      <c r="E11" s="554">
        <f>IF('3314-knihovna'!D30=0," ",'3314-knihovna'!D30)</f>
        <v>209643</v>
      </c>
      <c r="F11" s="551">
        <f>IF('3314-knihovna'!G30=0," ",'3314-knihovna'!G30)</f>
        <v>601000</v>
      </c>
      <c r="G11" s="552"/>
      <c r="H11" s="553"/>
    </row>
    <row r="12" spans="1:10" x14ac:dyDescent="0.2">
      <c r="A12" s="531">
        <v>3315</v>
      </c>
      <c r="B12" s="532" t="s">
        <v>81</v>
      </c>
      <c r="C12" s="532" t="s">
        <v>7</v>
      </c>
      <c r="D12" s="533">
        <f>IF('3315-muzeum'!C20=0," ",'3315-muzeum'!C20)</f>
        <v>33000</v>
      </c>
      <c r="E12" s="534">
        <f>IF('3315-muzeum'!D20=0," ",'3315-muzeum'!D20)</f>
        <v>9933</v>
      </c>
      <c r="F12" s="535">
        <f>IF('3315-muzeum'!G20=0," ",'3315-muzeum'!G20)</f>
        <v>33000</v>
      </c>
      <c r="G12" s="536"/>
      <c r="H12" s="537"/>
    </row>
    <row r="13" spans="1:10" x14ac:dyDescent="0.2">
      <c r="A13" s="548">
        <v>3341</v>
      </c>
      <c r="B13" s="549" t="s">
        <v>82</v>
      </c>
      <c r="C13" s="549" t="s">
        <v>8</v>
      </c>
      <c r="D13" s="550">
        <f>IF('3341-rozhlas'!C20=0," ",'3341-rozhlas'!C20)</f>
        <v>100000</v>
      </c>
      <c r="E13" s="554">
        <f>IF('3341-rozhlas'!D20=0," ",'3341-rozhlas'!D20)</f>
        <v>1047</v>
      </c>
      <c r="F13" s="551">
        <f>IF('3341-rozhlas'!G20=0," ",'3341-rozhlas'!G20)</f>
        <v>100000</v>
      </c>
      <c r="G13" s="552"/>
      <c r="H13" s="553"/>
    </row>
    <row r="14" spans="1:10" x14ac:dyDescent="0.2">
      <c r="A14" s="699">
        <v>3399</v>
      </c>
      <c r="B14" s="700" t="s">
        <v>83</v>
      </c>
      <c r="C14" s="538" t="s">
        <v>260</v>
      </c>
      <c r="D14" s="539">
        <f>IF('3399-Kultura-SPOZ'!C20=0," ",'3399-Kultura-SPOZ'!C20)</f>
        <v>500000</v>
      </c>
      <c r="E14" s="540">
        <f>IF('3399-Kultura-SPOZ'!D20=0," ",'3399-Kultura-SPOZ'!D20)</f>
        <v>260051</v>
      </c>
      <c r="F14" s="535">
        <f>IF('3399-Kultura-SPOZ'!G20=0," ",'3399-Kultura-SPOZ'!G20)</f>
        <v>500000</v>
      </c>
      <c r="G14" s="541"/>
      <c r="H14" s="537"/>
    </row>
    <row r="15" spans="1:10" x14ac:dyDescent="0.2">
      <c r="A15" s="548">
        <v>3419</v>
      </c>
      <c r="B15" s="549" t="s">
        <v>85</v>
      </c>
      <c r="C15" s="549" t="s">
        <v>15</v>
      </c>
      <c r="D15" s="550">
        <v>430000</v>
      </c>
      <c r="E15" s="554">
        <v>430000</v>
      </c>
      <c r="F15" s="551">
        <v>450000</v>
      </c>
      <c r="G15" s="552"/>
      <c r="H15" s="553"/>
    </row>
    <row r="16" spans="1:10" x14ac:dyDescent="0.2">
      <c r="A16" s="531">
        <v>3421</v>
      </c>
      <c r="B16" s="532" t="s">
        <v>86</v>
      </c>
      <c r="C16" s="532" t="s">
        <v>12</v>
      </c>
      <c r="D16" s="533">
        <v>619000</v>
      </c>
      <c r="E16" s="534">
        <v>464250</v>
      </c>
      <c r="F16" s="1012">
        <f>SUM(I16+J16)</f>
        <v>1665852</v>
      </c>
      <c r="G16" s="536"/>
      <c r="H16" s="542" t="s">
        <v>586</v>
      </c>
      <c r="I16" s="104">
        <v>892000</v>
      </c>
      <c r="J16" s="104">
        <v>773852</v>
      </c>
    </row>
    <row r="17" spans="1:8" x14ac:dyDescent="0.2">
      <c r="A17" s="1086">
        <v>3429</v>
      </c>
      <c r="B17" s="1097" t="s">
        <v>87</v>
      </c>
      <c r="C17" s="555" t="s">
        <v>13</v>
      </c>
      <c r="D17" s="556">
        <v>5560000</v>
      </c>
      <c r="E17" s="557">
        <v>4170000</v>
      </c>
      <c r="F17" s="1143">
        <f>SUM(G17:G20)</f>
        <v>6233000</v>
      </c>
      <c r="G17" s="558">
        <f>IF('3429-SRC'!E6=0," ",'3429-SRC'!E6)</f>
        <v>5884000</v>
      </c>
      <c r="H17" s="553"/>
    </row>
    <row r="18" spans="1:8" x14ac:dyDescent="0.2">
      <c r="A18" s="1087"/>
      <c r="B18" s="1098"/>
      <c r="C18" s="559" t="s">
        <v>422</v>
      </c>
      <c r="D18" s="560">
        <f>IF('město-různé'!C30=0," ",'město-různé'!C30)</f>
        <v>200000</v>
      </c>
      <c r="E18" s="561">
        <f>IF('město-různé'!D30=0," ",'město-různé'!D30)</f>
        <v>105452</v>
      </c>
      <c r="F18" s="1143"/>
      <c r="G18" s="562">
        <f>IF('město-různé'!G30=0," ",'město-různé'!G30)</f>
        <v>200000</v>
      </c>
      <c r="H18" s="553"/>
    </row>
    <row r="19" spans="1:8" x14ac:dyDescent="0.2">
      <c r="A19" s="1087"/>
      <c r="B19" s="1098"/>
      <c r="C19" s="559" t="s">
        <v>49</v>
      </c>
      <c r="D19" s="560">
        <f>IF('město-různé'!C31=0," ",'město-různé'!C31)</f>
        <v>55000</v>
      </c>
      <c r="E19" s="561">
        <f>IF('město-různé'!D31=0," ",'město-různé'!D31)</f>
        <v>44277</v>
      </c>
      <c r="F19" s="1143"/>
      <c r="G19" s="562">
        <f>IF('město-různé'!G31=0," ",'město-různé'!G31)</f>
        <v>50000</v>
      </c>
      <c r="H19" s="553"/>
    </row>
    <row r="20" spans="1:8" x14ac:dyDescent="0.2">
      <c r="A20" s="1181"/>
      <c r="B20" s="1182"/>
      <c r="C20" s="564" t="s">
        <v>386</v>
      </c>
      <c r="D20" s="565">
        <f>IF('město-různé'!C32=0," ",'město-různé'!C32)</f>
        <v>99000</v>
      </c>
      <c r="E20" s="566">
        <f>IF('město-různé'!D32=0," ",'město-různé'!D32)</f>
        <v>84020</v>
      </c>
      <c r="F20" s="1143"/>
      <c r="G20" s="562">
        <f>IF('město-různé'!G32=0," ",'město-různé'!G32)</f>
        <v>99000</v>
      </c>
      <c r="H20" s="553"/>
    </row>
    <row r="21" spans="1:8" x14ac:dyDescent="0.2">
      <c r="A21" s="531">
        <v>3612</v>
      </c>
      <c r="B21" s="532" t="s">
        <v>88</v>
      </c>
      <c r="C21" s="532" t="s">
        <v>134</v>
      </c>
      <c r="D21" s="533">
        <f>IF('3612-BS'!C49=0," ",'3612-BS'!C49)</f>
        <v>25632000</v>
      </c>
      <c r="E21" s="534">
        <f>IF('3612-BS'!D49=0," ",'3612-BS'!D49)</f>
        <v>17025779</v>
      </c>
      <c r="F21" s="1012">
        <f>IF('3612-BS'!H50=0," ",'3612-BS'!H50)</f>
        <v>30426000</v>
      </c>
      <c r="G21" s="536"/>
      <c r="H21" s="542" t="s">
        <v>587</v>
      </c>
    </row>
    <row r="22" spans="1:8" x14ac:dyDescent="0.2">
      <c r="A22" s="548">
        <v>3613</v>
      </c>
      <c r="B22" s="549" t="s">
        <v>89</v>
      </c>
      <c r="C22" s="549" t="s">
        <v>35</v>
      </c>
      <c r="D22" s="550">
        <f>IF('3613-budovy'!C29=0," ",'3613-budovy'!C29)</f>
        <v>2135000</v>
      </c>
      <c r="E22" s="554">
        <f>IF('3613-budovy'!D29=0," ",'3613-budovy'!D29)</f>
        <v>1762657</v>
      </c>
      <c r="F22" s="551">
        <f>IF('3613-budovy'!G29=0," ",'3613-budovy'!G29)</f>
        <v>2290000</v>
      </c>
      <c r="G22" s="552"/>
      <c r="H22" s="553"/>
    </row>
    <row r="23" spans="1:8" x14ac:dyDescent="0.2">
      <c r="A23" s="531">
        <v>3631</v>
      </c>
      <c r="B23" s="532" t="s">
        <v>44</v>
      </c>
      <c r="C23" s="532" t="s">
        <v>44</v>
      </c>
      <c r="D23" s="533">
        <f>IF('3631-osvětlení'!C24=0," ",'3631-osvětlení'!C24)</f>
        <v>1287000</v>
      </c>
      <c r="E23" s="534">
        <f>IF('3631-osvětlení'!D24=0," ",'3631-osvětlení'!D24)</f>
        <v>845201</v>
      </c>
      <c r="F23" s="535">
        <f>IF('3631-osvětlení'!G24=0," ",'3631-osvětlení'!G24)</f>
        <v>1300000</v>
      </c>
      <c r="G23" s="536"/>
      <c r="H23" s="537"/>
    </row>
    <row r="24" spans="1:8" x14ac:dyDescent="0.2">
      <c r="A24" s="548">
        <v>3632</v>
      </c>
      <c r="B24" s="549" t="s">
        <v>51</v>
      </c>
      <c r="C24" s="549" t="s">
        <v>51</v>
      </c>
      <c r="D24" s="550">
        <f>IF('3632-pohřebnictví'!C25=0," ",'3632-pohřebnictví'!C25)</f>
        <v>120000</v>
      </c>
      <c r="E24" s="554">
        <f>IF('3632-pohřebnictví'!D25=0," ",'3632-pohřebnictví'!D25)</f>
        <v>83287</v>
      </c>
      <c r="F24" s="551">
        <f>IF('3632-pohřebnictví'!G25=0," ",'3632-pohřebnictví'!G25)</f>
        <v>220000</v>
      </c>
      <c r="G24" s="552"/>
      <c r="H24" s="553"/>
    </row>
    <row r="25" spans="1:8" x14ac:dyDescent="0.2">
      <c r="A25" s="1103">
        <v>3639</v>
      </c>
      <c r="B25" s="1184" t="s">
        <v>90</v>
      </c>
      <c r="C25" s="538" t="s">
        <v>434</v>
      </c>
      <c r="D25" s="539">
        <v>41000000</v>
      </c>
      <c r="E25" s="540">
        <v>29612286</v>
      </c>
      <c r="F25" s="1180">
        <f>SUM(G25:G26)</f>
        <v>55040000</v>
      </c>
      <c r="G25" s="541">
        <v>55000000</v>
      </c>
      <c r="H25" s="542"/>
    </row>
    <row r="26" spans="1:8" x14ac:dyDescent="0.2">
      <c r="A26" s="1183"/>
      <c r="B26" s="1185"/>
      <c r="C26" s="543" t="s">
        <v>399</v>
      </c>
      <c r="D26" s="544">
        <v>20000</v>
      </c>
      <c r="E26" s="545">
        <v>38344</v>
      </c>
      <c r="F26" s="1180"/>
      <c r="G26" s="562">
        <f>IF('město-různé'!G35=0," ",'město-různé'!G35)</f>
        <v>40000</v>
      </c>
      <c r="H26" s="542"/>
    </row>
    <row r="27" spans="1:8" x14ac:dyDescent="0.2">
      <c r="A27" s="548">
        <v>3713</v>
      </c>
      <c r="B27" s="549" t="s">
        <v>91</v>
      </c>
      <c r="C27" s="549" t="s">
        <v>262</v>
      </c>
      <c r="D27" s="550">
        <v>0</v>
      </c>
      <c r="E27" s="554">
        <v>0</v>
      </c>
      <c r="F27" s="551">
        <v>0</v>
      </c>
      <c r="G27" s="552"/>
      <c r="H27" s="553"/>
    </row>
    <row r="28" spans="1:8" x14ac:dyDescent="0.2">
      <c r="A28" s="531">
        <v>3722</v>
      </c>
      <c r="B28" s="532" t="s">
        <v>102</v>
      </c>
      <c r="C28" s="532" t="s">
        <v>256</v>
      </c>
      <c r="D28" s="533">
        <f>IF('3722-odpady'!C34=0," ",'3722-odpady'!C34)</f>
        <v>6425000</v>
      </c>
      <c r="E28" s="534">
        <f>IF('3722-odpady'!D34=0," ",'3722-odpady'!D34)</f>
        <v>4985218</v>
      </c>
      <c r="F28" s="535">
        <f>IF('3722-odpady'!G34=0," ",'3722-odpady'!G34)</f>
        <v>7179000</v>
      </c>
      <c r="G28" s="536"/>
      <c r="H28" s="537"/>
    </row>
    <row r="29" spans="1:8" x14ac:dyDescent="0.2">
      <c r="A29" s="1086">
        <v>3745</v>
      </c>
      <c r="B29" s="1097" t="s">
        <v>103</v>
      </c>
      <c r="C29" s="567" t="s">
        <v>261</v>
      </c>
      <c r="D29" s="568">
        <f>IF('3745-zeleň'!C33=0," ",'3745-zeleň'!C33)</f>
        <v>1460000</v>
      </c>
      <c r="E29" s="569">
        <f>IF('3745-zeleň'!D33=0," ",'3745-zeleň'!D33)</f>
        <v>1001961</v>
      </c>
      <c r="F29" s="1143">
        <f>SUM(G29:G30)</f>
        <v>4076000</v>
      </c>
      <c r="G29" s="570">
        <f>IF('3745-zeleň'!G33=0," ",'3745-zeleň'!G33)</f>
        <v>1360000</v>
      </c>
      <c r="H29" s="553"/>
    </row>
    <row r="30" spans="1:8" x14ac:dyDescent="0.2">
      <c r="A30" s="1181"/>
      <c r="B30" s="1182"/>
      <c r="C30" s="571" t="s">
        <v>9</v>
      </c>
      <c r="D30" s="572">
        <f>IF('3745-zeleň'!C19=0," ",'3745-zeleň'!C19)</f>
        <v>3211200</v>
      </c>
      <c r="E30" s="566">
        <f>IF('3745-zeleň'!D19=0," ",'3745-zeleň'!D19)</f>
        <v>1554190</v>
      </c>
      <c r="F30" s="1143"/>
      <c r="G30" s="573">
        <f>IF('3745-zeleň'!G19=0," ",'3745-zeleň'!G19)</f>
        <v>2716000</v>
      </c>
      <c r="H30" s="553"/>
    </row>
    <row r="31" spans="1:8" x14ac:dyDescent="0.2">
      <c r="A31" s="531">
        <v>4351</v>
      </c>
      <c r="B31" s="532" t="s">
        <v>92</v>
      </c>
      <c r="C31" s="532" t="s">
        <v>14</v>
      </c>
      <c r="D31" s="533">
        <f>IF('4351-DPS'!C37=0," ",'4351-DPS'!C37)</f>
        <v>2328520</v>
      </c>
      <c r="E31" s="534">
        <f>IF('4351-DPS'!D37=0," ",'4351-DPS'!D37)</f>
        <v>1664188</v>
      </c>
      <c r="F31" s="535">
        <f>IF('4351-DPS'!G37=0," ",'4351-DPS'!G37)</f>
        <v>2494000</v>
      </c>
      <c r="G31" s="536"/>
      <c r="H31" s="537"/>
    </row>
    <row r="32" spans="1:8" x14ac:dyDescent="0.2">
      <c r="A32" s="548">
        <v>5213</v>
      </c>
      <c r="B32" s="549" t="s">
        <v>93</v>
      </c>
      <c r="C32" s="549" t="s">
        <v>133</v>
      </c>
      <c r="D32" s="550">
        <v>500000</v>
      </c>
      <c r="E32" s="554">
        <v>0</v>
      </c>
      <c r="F32" s="551">
        <v>500000</v>
      </c>
      <c r="G32" s="552"/>
      <c r="H32" s="553"/>
    </row>
    <row r="33" spans="1:10" x14ac:dyDescent="0.2">
      <c r="A33" s="531">
        <v>5512</v>
      </c>
      <c r="B33" s="532" t="s">
        <v>94</v>
      </c>
      <c r="C33" s="532" t="s">
        <v>62</v>
      </c>
      <c r="D33" s="533">
        <f>IF('5512-hasiči'!C37=0," ",'5512-hasiči'!C37)</f>
        <v>1240000</v>
      </c>
      <c r="E33" s="534">
        <f>IF('5512-hasiči'!D37=0," ",'5512-hasiči'!D37)</f>
        <v>1141610</v>
      </c>
      <c r="F33" s="1012">
        <f>IF('5512-hasiči'!H38=0," ",'5512-hasiči'!H38)</f>
        <v>10137000</v>
      </c>
      <c r="G33" s="536"/>
      <c r="H33" s="542" t="s">
        <v>587</v>
      </c>
    </row>
    <row r="34" spans="1:10" x14ac:dyDescent="0.2">
      <c r="A34" s="548">
        <v>6112</v>
      </c>
      <c r="B34" s="549" t="s">
        <v>95</v>
      </c>
      <c r="C34" s="549" t="s">
        <v>16</v>
      </c>
      <c r="D34" s="574">
        <f>IF('6112-ZM'!C20=0," ",'6112-ZM'!C20)</f>
        <v>3221000</v>
      </c>
      <c r="E34" s="575">
        <f>IF('6112-ZM'!D20=0," ",'6112-ZM'!D20)</f>
        <v>2222373</v>
      </c>
      <c r="F34" s="551">
        <f>IF('6112-ZM'!G20=0," ",'6112-ZM'!G20)</f>
        <v>3005000</v>
      </c>
      <c r="G34" s="552"/>
      <c r="H34" s="553"/>
    </row>
    <row r="35" spans="1:10" x14ac:dyDescent="0.2">
      <c r="A35" s="531">
        <v>6118</v>
      </c>
      <c r="B35" s="532" t="s">
        <v>96</v>
      </c>
      <c r="C35" s="546"/>
      <c r="D35" s="533">
        <v>212000</v>
      </c>
      <c r="E35" s="534">
        <v>15422</v>
      </c>
      <c r="F35" s="1012">
        <v>169400</v>
      </c>
      <c r="G35" s="536"/>
      <c r="H35" s="542" t="s">
        <v>586</v>
      </c>
    </row>
    <row r="36" spans="1:10" x14ac:dyDescent="0.2">
      <c r="A36" s="1086">
        <v>6171</v>
      </c>
      <c r="B36" s="1097" t="s">
        <v>97</v>
      </c>
      <c r="C36" s="576" t="s">
        <v>16</v>
      </c>
      <c r="D36" s="568">
        <f>IF('město-různé'!C29=0," ",'město-různé'!C29)</f>
        <v>544000</v>
      </c>
      <c r="E36" s="577">
        <f>IF('město-různé'!D29=0," ",'město-různé'!D29)</f>
        <v>259565</v>
      </c>
      <c r="F36" s="1179">
        <f>SUM(G36:G37)</f>
        <v>26596000</v>
      </c>
      <c r="G36" s="562">
        <f>IF('město-různé'!G29=0," ",'město-různé'!G29)</f>
        <v>1571000</v>
      </c>
      <c r="H36" s="553"/>
    </row>
    <row r="37" spans="1:10" x14ac:dyDescent="0.2">
      <c r="A37" s="1087"/>
      <c r="B37" s="1186"/>
      <c r="C37" s="578" t="s">
        <v>67</v>
      </c>
      <c r="D37" s="572">
        <f>IF('6171-MěÚ'!C51=0," ",'6171-MěÚ'!C51)</f>
        <v>23558800</v>
      </c>
      <c r="E37" s="577">
        <f>IF('6171-MěÚ'!D51=0," ",'6171-MěÚ'!D51)</f>
        <v>17096372</v>
      </c>
      <c r="F37" s="1179"/>
      <c r="G37" s="562">
        <f>IF('6171-MěÚ'!G51=0," ",'6171-MěÚ'!G51)</f>
        <v>25025000</v>
      </c>
      <c r="H37" s="553"/>
    </row>
    <row r="38" spans="1:10" x14ac:dyDescent="0.2">
      <c r="A38" s="531">
        <v>6223</v>
      </c>
      <c r="B38" s="546" t="s">
        <v>98</v>
      </c>
      <c r="C38" s="532" t="s">
        <v>48</v>
      </c>
      <c r="D38" s="547">
        <f>IF('město-různé'!C37=0," ",'město-různé'!C37)</f>
        <v>12000</v>
      </c>
      <c r="E38" s="547" t="str">
        <f>IF('město-různé'!D37=0," ",'město-různé'!D37)</f>
        <v xml:space="preserve"> </v>
      </c>
      <c r="F38" s="535">
        <f>IF('město-různé'!G37=0," ",'město-různé'!G37)</f>
        <v>50000</v>
      </c>
      <c r="G38" s="536"/>
      <c r="H38" s="537"/>
    </row>
    <row r="39" spans="1:10" x14ac:dyDescent="0.2">
      <c r="A39" s="548">
        <v>6320</v>
      </c>
      <c r="B39" s="974" t="s">
        <v>556</v>
      </c>
      <c r="C39" s="644" t="s">
        <v>557</v>
      </c>
      <c r="D39" s="975">
        <f>IF('6171-MěÚ'!C53=0," ",'6171-MěÚ'!C53)</f>
        <v>300000</v>
      </c>
      <c r="E39" s="976">
        <f>IF('6171-MěÚ'!D53=0," ",'6171-MěÚ'!D53)</f>
        <v>221000</v>
      </c>
      <c r="F39" s="551">
        <f>IF('6171-MěÚ'!G53=0," ",'6171-MěÚ'!G53)</f>
        <v>320000</v>
      </c>
      <c r="G39" s="552"/>
      <c r="H39" s="553"/>
    </row>
    <row r="40" spans="1:10" x14ac:dyDescent="0.2">
      <c r="A40" s="531">
        <v>6330</v>
      </c>
      <c r="B40" s="532" t="s">
        <v>99</v>
      </c>
      <c r="C40" s="532" t="s">
        <v>52</v>
      </c>
      <c r="D40" s="533">
        <v>541000</v>
      </c>
      <c r="E40" s="534">
        <v>541000</v>
      </c>
      <c r="F40" s="933">
        <f>IF('6171-MěÚ'!G49=0," ",'6171-MěÚ'!G49)</f>
        <v>590000</v>
      </c>
      <c r="G40" s="536"/>
      <c r="H40" s="537"/>
    </row>
    <row r="41" spans="1:10" x14ac:dyDescent="0.2">
      <c r="A41" s="548">
        <v>6399</v>
      </c>
      <c r="B41" s="549" t="s">
        <v>100</v>
      </c>
      <c r="C41" s="549" t="s">
        <v>596</v>
      </c>
      <c r="D41" s="574">
        <f>IF('město-různé'!C39=0," ",'město-různé'!C39)</f>
        <v>400000</v>
      </c>
      <c r="E41" s="574">
        <f>IF('město-různé'!D39=0," ",'město-různé'!D39)</f>
        <v>395502</v>
      </c>
      <c r="F41" s="1052">
        <f>IF('město-různé'!G39=0," ",'město-různé'!G39)</f>
        <v>1841000</v>
      </c>
      <c r="G41" s="552"/>
      <c r="H41" s="977" t="s">
        <v>586</v>
      </c>
      <c r="I41" s="104">
        <v>500000</v>
      </c>
      <c r="J41" s="104">
        <v>1341000</v>
      </c>
    </row>
    <row r="42" spans="1:10" x14ac:dyDescent="0.2">
      <c r="A42" s="1103">
        <v>6402</v>
      </c>
      <c r="B42" s="1184" t="s">
        <v>601</v>
      </c>
      <c r="C42" s="538" t="s">
        <v>594</v>
      </c>
      <c r="D42" s="539">
        <v>0</v>
      </c>
      <c r="E42" s="540">
        <v>0</v>
      </c>
      <c r="F42" s="1187">
        <f>SUM(G42:G43)</f>
        <v>579817</v>
      </c>
      <c r="G42" s="1048">
        <v>49966</v>
      </c>
      <c r="H42" s="542" t="s">
        <v>586</v>
      </c>
    </row>
    <row r="43" spans="1:10" x14ac:dyDescent="0.2">
      <c r="A43" s="1183"/>
      <c r="B43" s="1185"/>
      <c r="C43" s="543" t="s">
        <v>595</v>
      </c>
      <c r="D43" s="544">
        <v>0</v>
      </c>
      <c r="E43" s="545">
        <v>0</v>
      </c>
      <c r="F43" s="1187"/>
      <c r="G43" s="1049">
        <v>529851</v>
      </c>
      <c r="H43" s="542" t="s">
        <v>586</v>
      </c>
    </row>
    <row r="44" spans="1:10" x14ac:dyDescent="0.2">
      <c r="A44" s="1086">
        <v>6409</v>
      </c>
      <c r="B44" s="1097" t="s">
        <v>101</v>
      </c>
      <c r="C44" s="555" t="s">
        <v>32</v>
      </c>
      <c r="D44" s="1043">
        <f>IF('město-různé'!C40=0," ",'město-různé'!C40)</f>
        <v>600000</v>
      </c>
      <c r="E44" s="1043">
        <f>IF('město-různé'!D40=0," ",'město-různé'!D40)</f>
        <v>567771</v>
      </c>
      <c r="F44" s="1143">
        <f>SUM(G44:G47)</f>
        <v>4049000</v>
      </c>
      <c r="G44" s="558">
        <f>IF('město-různé'!G40=0," ",'město-různé'!G40)</f>
        <v>475000</v>
      </c>
      <c r="H44" s="553"/>
    </row>
    <row r="45" spans="1:10" x14ac:dyDescent="0.2">
      <c r="A45" s="1087"/>
      <c r="B45" s="1098"/>
      <c r="C45" s="559" t="s">
        <v>46</v>
      </c>
      <c r="D45" s="1044">
        <f>IF('město-různé'!C41=0," ",'město-různé'!C41)</f>
        <v>57000</v>
      </c>
      <c r="E45" s="1045">
        <f>IF('město-různé'!D41=0," ",'město-různé'!D41)</f>
        <v>57040</v>
      </c>
      <c r="F45" s="1143"/>
      <c r="G45" s="562">
        <f>IF('město-různé'!G41=0," ",'město-různé'!G41)</f>
        <v>57000</v>
      </c>
      <c r="H45" s="553"/>
    </row>
    <row r="46" spans="1:10" x14ac:dyDescent="0.2">
      <c r="A46" s="1087"/>
      <c r="B46" s="1098"/>
      <c r="C46" s="559" t="s">
        <v>398</v>
      </c>
      <c r="D46" s="1044">
        <f>IF('město-různé'!C42=0," ",'město-různé'!C42)</f>
        <v>17000</v>
      </c>
      <c r="E46" s="1045">
        <f>IF('město-různé'!D42=0," ",'město-různé'!D42)</f>
        <v>16779</v>
      </c>
      <c r="F46" s="1143"/>
      <c r="G46" s="562">
        <f>IF('město-různé'!G42=0," ",'město-různé'!G42)</f>
        <v>17000</v>
      </c>
      <c r="H46" s="553"/>
    </row>
    <row r="47" spans="1:10" ht="13.5" thickBot="1" x14ac:dyDescent="0.25">
      <c r="A47" s="1181"/>
      <c r="B47" s="1182"/>
      <c r="C47" s="564" t="s">
        <v>54</v>
      </c>
      <c r="D47" s="1046">
        <f>IF('město-různé'!C43=0," ",'město-různé'!C43)</f>
        <v>3908000</v>
      </c>
      <c r="E47" s="1046">
        <f>IF('město-různé'!D43=0," ",'město-různé'!D43)</f>
        <v>3907350</v>
      </c>
      <c r="F47" s="1143"/>
      <c r="G47" s="1047">
        <f>IF('město-různé'!G43=0," ",'město-různé'!G43)</f>
        <v>3500000</v>
      </c>
      <c r="H47" s="553"/>
    </row>
    <row r="48" spans="1:10" ht="16.5" thickTop="1" thickBot="1" x14ac:dyDescent="0.3">
      <c r="A48" s="579" t="s">
        <v>24</v>
      </c>
      <c r="B48" s="580"/>
      <c r="C48" s="580"/>
      <c r="D48" s="581">
        <f>SUM(D4:D47)</f>
        <v>132513636</v>
      </c>
      <c r="E48" s="582">
        <f>SUM(E4:E47)</f>
        <v>95060592</v>
      </c>
      <c r="F48" s="1000">
        <f>SUM(F4:F47)</f>
        <v>166491069</v>
      </c>
      <c r="G48" s="583"/>
      <c r="H48" s="584"/>
    </row>
    <row r="49" spans="1:7" ht="14.25" thickTop="1" thickBot="1" x14ac:dyDescent="0.25">
      <c r="D49" s="104"/>
      <c r="E49" s="104"/>
      <c r="F49" s="104"/>
    </row>
    <row r="50" spans="1:7" ht="15" x14ac:dyDescent="0.25">
      <c r="A50" s="852"/>
      <c r="B50" s="864" t="s">
        <v>504</v>
      </c>
      <c r="C50" s="853"/>
      <c r="D50" s="854"/>
      <c r="E50" s="854"/>
      <c r="F50" s="855"/>
    </row>
    <row r="51" spans="1:7" x14ac:dyDescent="0.2">
      <c r="A51" s="856">
        <v>3632</v>
      </c>
      <c r="B51" s="532" t="s">
        <v>51</v>
      </c>
      <c r="C51" s="532" t="s">
        <v>51</v>
      </c>
      <c r="D51" s="533"/>
      <c r="E51" s="533"/>
      <c r="F51" s="857">
        <f>IF('3632-pohřebnictví'!G23=0," ",'3632-pohřebnictví'!G23)</f>
        <v>100000</v>
      </c>
    </row>
    <row r="52" spans="1:7" x14ac:dyDescent="0.2">
      <c r="A52" s="856">
        <v>3639</v>
      </c>
      <c r="B52" s="532" t="s">
        <v>90</v>
      </c>
      <c r="C52" s="532" t="s">
        <v>492</v>
      </c>
      <c r="D52" s="533"/>
      <c r="E52" s="533"/>
      <c r="F52" s="857">
        <v>53000000</v>
      </c>
    </row>
    <row r="53" spans="1:7" x14ac:dyDescent="0.2">
      <c r="A53" s="856">
        <v>3722</v>
      </c>
      <c r="B53" s="532" t="s">
        <v>512</v>
      </c>
      <c r="C53" s="532" t="s">
        <v>256</v>
      </c>
      <c r="D53" s="533"/>
      <c r="E53" s="533"/>
      <c r="F53" s="857">
        <f>IF('3722-odpady'!G33=0," ",'3722-odpady'!G33)</f>
        <v>1000000</v>
      </c>
    </row>
    <row r="54" spans="1:7" x14ac:dyDescent="0.2">
      <c r="A54" s="856">
        <v>5512</v>
      </c>
      <c r="B54" s="532" t="s">
        <v>94</v>
      </c>
      <c r="C54" s="532" t="s">
        <v>510</v>
      </c>
      <c r="D54" s="533"/>
      <c r="E54" s="533"/>
      <c r="F54" s="857">
        <f>IF('5512-hasiči'!G36=0," ",'5512-hasiči'!G36)</f>
        <v>8850000</v>
      </c>
    </row>
    <row r="55" spans="1:7" ht="13.5" thickBot="1" x14ac:dyDescent="0.25">
      <c r="A55" s="858">
        <v>6171</v>
      </c>
      <c r="B55" s="538" t="s">
        <v>97</v>
      </c>
      <c r="C55" s="538" t="s">
        <v>511</v>
      </c>
      <c r="D55" s="539"/>
      <c r="E55" s="539"/>
      <c r="F55" s="859">
        <f>IF('město-různé'!G28=0," ",'město-různé'!G28)</f>
        <v>1100000</v>
      </c>
    </row>
    <row r="56" spans="1:7" ht="15.75" thickBot="1" x14ac:dyDescent="0.3">
      <c r="A56" s="860" t="s">
        <v>61</v>
      </c>
      <c r="B56" s="861"/>
      <c r="C56" s="861"/>
      <c r="D56" s="862"/>
      <c r="E56" s="862"/>
      <c r="F56" s="863">
        <f>F51+F52+F53+F54+F55</f>
        <v>64050000</v>
      </c>
    </row>
    <row r="57" spans="1:7" ht="13.5" thickBot="1" x14ac:dyDescent="0.25">
      <c r="D57" s="104"/>
      <c r="E57" s="104"/>
      <c r="F57" s="104"/>
    </row>
    <row r="58" spans="1:7" ht="15" x14ac:dyDescent="0.25">
      <c r="A58" s="852"/>
      <c r="B58" s="864" t="s">
        <v>503</v>
      </c>
      <c r="C58" s="853"/>
      <c r="D58" s="854"/>
      <c r="E58" s="854"/>
      <c r="F58" s="855"/>
    </row>
    <row r="59" spans="1:7" ht="13.5" thickBot="1" x14ac:dyDescent="0.25">
      <c r="A59" s="856"/>
      <c r="B59" s="532"/>
      <c r="C59" s="532"/>
      <c r="D59" s="533"/>
      <c r="E59" s="533"/>
      <c r="F59" s="857">
        <f>F48-F56</f>
        <v>102441069</v>
      </c>
    </row>
    <row r="60" spans="1:7" ht="15.75" thickBot="1" x14ac:dyDescent="0.3">
      <c r="A60" s="860" t="s">
        <v>61</v>
      </c>
      <c r="B60" s="861"/>
      <c r="C60" s="861"/>
      <c r="D60" s="862"/>
      <c r="E60" s="862"/>
      <c r="F60" s="863">
        <f>SUM(F59)</f>
        <v>102441069</v>
      </c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  <row r="83" spans="4:7" x14ac:dyDescent="0.2">
      <c r="D83" s="104"/>
      <c r="E83" s="104"/>
      <c r="F83" s="104"/>
      <c r="G83"/>
    </row>
    <row r="84" spans="4:7" x14ac:dyDescent="0.2">
      <c r="D84" s="104"/>
      <c r="E84" s="104"/>
      <c r="F84" s="104"/>
      <c r="G84"/>
    </row>
  </sheetData>
  <mergeCells count="20">
    <mergeCell ref="D2:E2"/>
    <mergeCell ref="A17:A20"/>
    <mergeCell ref="A1:G1"/>
    <mergeCell ref="B17:B20"/>
    <mergeCell ref="F17:F20"/>
    <mergeCell ref="F29:F30"/>
    <mergeCell ref="F44:F47"/>
    <mergeCell ref="F36:F37"/>
    <mergeCell ref="F25:F26"/>
    <mergeCell ref="A44:A47"/>
    <mergeCell ref="B44:B47"/>
    <mergeCell ref="A25:A26"/>
    <mergeCell ref="B25:B26"/>
    <mergeCell ref="A29:A30"/>
    <mergeCell ref="B29:B30"/>
    <mergeCell ref="A36:A37"/>
    <mergeCell ref="B36:B37"/>
    <mergeCell ref="A42:A43"/>
    <mergeCell ref="B42:B43"/>
    <mergeCell ref="F42:F4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4"/>
  <sheetViews>
    <sheetView showGridLines="0" zoomScale="110" zoomScaleNormal="110" workbookViewId="0">
      <selection activeCell="C12" sqref="C12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436</v>
      </c>
      <c r="C1" s="95" t="s">
        <v>57</v>
      </c>
      <c r="D1" s="10"/>
      <c r="E1" s="11"/>
      <c r="F1" s="703"/>
      <c r="G1" s="704"/>
      <c r="H1" s="703"/>
      <c r="I1" s="703"/>
      <c r="J1" s="703"/>
      <c r="K1" s="703"/>
      <c r="L1" s="703"/>
      <c r="M1" s="703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703"/>
      <c r="G2" s="704"/>
      <c r="H2" s="703"/>
      <c r="I2" s="703"/>
      <c r="J2" s="703"/>
      <c r="K2" s="703"/>
      <c r="L2" s="703"/>
      <c r="M2" s="703"/>
    </row>
    <row r="3" spans="1:13" s="3" customFormat="1" ht="12.75" customHeight="1" x14ac:dyDescent="0.2">
      <c r="A3" s="86">
        <v>2</v>
      </c>
      <c r="B3" s="87" t="s">
        <v>542</v>
      </c>
      <c r="C3" s="90">
        <v>41000000</v>
      </c>
      <c r="D3" s="73"/>
      <c r="E3" s="11"/>
      <c r="F3" s="703"/>
      <c r="G3" s="704"/>
      <c r="H3" s="703"/>
      <c r="I3" s="703"/>
      <c r="J3" s="703"/>
      <c r="K3" s="703"/>
      <c r="L3" s="703"/>
      <c r="M3" s="703"/>
    </row>
    <row r="4" spans="1:13" s="3" customFormat="1" ht="12.75" customHeight="1" x14ac:dyDescent="0.2">
      <c r="A4" s="82">
        <v>3</v>
      </c>
      <c r="B4" s="81" t="s">
        <v>543</v>
      </c>
      <c r="C4" s="907">
        <v>300000</v>
      </c>
      <c r="D4" s="73"/>
      <c r="E4" s="11"/>
      <c r="F4" s="703"/>
      <c r="G4" s="704"/>
      <c r="H4" s="703"/>
      <c r="I4" s="703"/>
      <c r="J4" s="703"/>
      <c r="K4" s="703"/>
      <c r="L4" s="703"/>
      <c r="M4" s="703"/>
    </row>
    <row r="5" spans="1:13" s="3" customFormat="1" ht="12.75" customHeight="1" x14ac:dyDescent="0.2">
      <c r="A5" s="86">
        <v>4</v>
      </c>
      <c r="B5" s="87" t="s">
        <v>429</v>
      </c>
      <c r="C5" s="92">
        <v>8644000</v>
      </c>
      <c r="D5" s="73"/>
      <c r="E5" s="11"/>
      <c r="F5" s="703"/>
      <c r="G5" s="704"/>
      <c r="H5" s="703"/>
      <c r="I5" s="703"/>
      <c r="J5" s="703"/>
      <c r="K5" s="703"/>
      <c r="L5" s="703"/>
      <c r="M5" s="703"/>
    </row>
    <row r="6" spans="1:13" s="3" customFormat="1" ht="12.75" customHeight="1" x14ac:dyDescent="0.2">
      <c r="A6" s="82">
        <v>5</v>
      </c>
      <c r="B6" s="80" t="s">
        <v>527</v>
      </c>
      <c r="C6" s="91">
        <v>733000</v>
      </c>
      <c r="D6" s="697"/>
      <c r="E6" s="10"/>
      <c r="F6" s="703"/>
      <c r="G6" s="704"/>
      <c r="H6" s="703"/>
      <c r="I6" s="703"/>
      <c r="J6" s="703"/>
      <c r="K6" s="703"/>
      <c r="L6" s="703"/>
      <c r="M6" s="703"/>
    </row>
    <row r="7" spans="1:13" s="3" customFormat="1" ht="12.75" customHeight="1" x14ac:dyDescent="0.2">
      <c r="A7" s="908">
        <v>6</v>
      </c>
      <c r="B7" s="909" t="s">
        <v>529</v>
      </c>
      <c r="C7" s="910">
        <v>200000</v>
      </c>
      <c r="D7" s="696"/>
      <c r="E7" s="11"/>
      <c r="F7" s="703"/>
      <c r="G7" s="705"/>
      <c r="H7" s="703"/>
      <c r="I7" s="703"/>
      <c r="J7" s="703"/>
      <c r="K7" s="703"/>
      <c r="L7" s="703"/>
      <c r="M7" s="703"/>
    </row>
    <row r="8" spans="1:13" s="3" customFormat="1" ht="12.75" customHeight="1" x14ac:dyDescent="0.2">
      <c r="A8" s="82">
        <v>7</v>
      </c>
      <c r="B8" s="898" t="s">
        <v>547</v>
      </c>
      <c r="C8" s="896">
        <v>180000</v>
      </c>
      <c r="D8" s="696"/>
      <c r="E8" s="11"/>
      <c r="F8" s="703"/>
      <c r="G8" s="705"/>
      <c r="H8" s="703"/>
      <c r="I8" s="703"/>
      <c r="J8" s="703"/>
      <c r="K8" s="703"/>
      <c r="L8" s="703"/>
      <c r="M8" s="703"/>
    </row>
    <row r="9" spans="1:13" s="3" customFormat="1" ht="12.75" customHeight="1" x14ac:dyDescent="0.2">
      <c r="A9" s="908">
        <v>8</v>
      </c>
      <c r="B9" s="911" t="s">
        <v>561</v>
      </c>
      <c r="C9" s="912">
        <v>68000</v>
      </c>
      <c r="D9" s="696"/>
      <c r="E9" s="11"/>
      <c r="F9" s="703"/>
      <c r="G9" s="705"/>
      <c r="H9" s="703"/>
      <c r="I9" s="703"/>
      <c r="J9" s="703"/>
      <c r="K9" s="703"/>
      <c r="L9" s="703"/>
      <c r="M9" s="703"/>
    </row>
    <row r="10" spans="1:13" s="3" customFormat="1" ht="12.75" customHeight="1" x14ac:dyDescent="0.2">
      <c r="A10" s="82">
        <v>9</v>
      </c>
      <c r="B10" s="81" t="s">
        <v>532</v>
      </c>
      <c r="C10" s="94">
        <v>220000</v>
      </c>
      <c r="D10" s="696"/>
      <c r="E10" s="696"/>
      <c r="F10" s="703"/>
      <c r="G10" s="705"/>
      <c r="H10" s="703"/>
      <c r="I10" s="703"/>
      <c r="J10" s="703"/>
      <c r="K10" s="703"/>
      <c r="L10" s="703"/>
      <c r="M10" s="703"/>
    </row>
    <row r="11" spans="1:13" s="3" customFormat="1" ht="12.75" customHeight="1" x14ac:dyDescent="0.2">
      <c r="A11" s="908"/>
      <c r="B11" s="911" t="s">
        <v>599</v>
      </c>
      <c r="C11" s="912">
        <v>1000000</v>
      </c>
      <c r="D11" s="696"/>
      <c r="E11" s="696"/>
      <c r="F11" s="703"/>
      <c r="G11" s="705"/>
      <c r="H11" s="703"/>
      <c r="I11" s="703"/>
      <c r="J11" s="703"/>
      <c r="K11" s="703"/>
      <c r="L11" s="703"/>
      <c r="M11" s="703"/>
    </row>
    <row r="12" spans="1:13" s="3" customFormat="1" ht="12.75" customHeight="1" thickBot="1" x14ac:dyDescent="0.25">
      <c r="A12" s="83"/>
      <c r="B12" s="101" t="s">
        <v>61</v>
      </c>
      <c r="C12" s="98">
        <f>SUM(C2:C11)</f>
        <v>53845000</v>
      </c>
      <c r="D12" s="102" t="s">
        <v>47</v>
      </c>
      <c r="E12" s="103">
        <f>IF('výdaje-paragraf'!G25=0," ",'výdaje-paragraf'!G25)</f>
        <v>55000000</v>
      </c>
      <c r="F12" s="994">
        <f>E12-C12</f>
        <v>1155000</v>
      </c>
      <c r="G12" s="705"/>
      <c r="H12" s="703"/>
      <c r="I12" s="703"/>
      <c r="J12" s="703"/>
      <c r="K12" s="703"/>
      <c r="L12" s="703"/>
      <c r="M12" s="703"/>
    </row>
    <row r="13" spans="1:13" s="3" customFormat="1" ht="12.75" customHeight="1" thickTop="1" x14ac:dyDescent="0.2">
      <c r="A13" s="82">
        <v>10</v>
      </c>
      <c r="B13" s="895" t="s">
        <v>533</v>
      </c>
      <c r="C13" s="896">
        <v>1000000</v>
      </c>
      <c r="D13" s="696"/>
      <c r="E13" s="696"/>
      <c r="F13" s="703"/>
      <c r="G13" s="705"/>
      <c r="H13" s="703"/>
      <c r="I13" s="703"/>
      <c r="J13" s="703"/>
      <c r="K13" s="703"/>
      <c r="L13" s="703"/>
      <c r="M13" s="703"/>
    </row>
    <row r="14" spans="1:13" s="3" customFormat="1" ht="12.75" customHeight="1" x14ac:dyDescent="0.2">
      <c r="A14" s="86">
        <v>11</v>
      </c>
      <c r="B14" s="900" t="s">
        <v>530</v>
      </c>
      <c r="C14" s="901"/>
      <c r="D14" s="697"/>
      <c r="E14" s="11"/>
      <c r="F14" s="703"/>
      <c r="G14" s="705"/>
      <c r="H14" s="703"/>
      <c r="I14" s="706"/>
      <c r="J14" s="703"/>
      <c r="K14" s="703"/>
      <c r="L14" s="703"/>
      <c r="M14" s="703"/>
    </row>
    <row r="15" spans="1:13" s="3" customFormat="1" ht="12.75" customHeight="1" x14ac:dyDescent="0.2">
      <c r="A15" s="82">
        <v>12</v>
      </c>
      <c r="B15" s="895" t="s">
        <v>528</v>
      </c>
      <c r="C15" s="896">
        <v>2682840</v>
      </c>
      <c r="D15" s="696" t="s">
        <v>541</v>
      </c>
      <c r="E15" s="11"/>
      <c r="F15" s="703"/>
      <c r="G15" s="704"/>
      <c r="H15" s="703"/>
      <c r="I15" s="706"/>
      <c r="J15" s="703"/>
      <c r="K15" s="703"/>
      <c r="L15" s="703"/>
      <c r="M15" s="703"/>
    </row>
    <row r="16" spans="1:13" s="3" customFormat="1" ht="12.75" customHeight="1" x14ac:dyDescent="0.2">
      <c r="A16" s="86">
        <v>13</v>
      </c>
      <c r="B16" s="897" t="s">
        <v>531</v>
      </c>
      <c r="C16" s="902">
        <v>600000</v>
      </c>
      <c r="D16" s="697"/>
      <c r="E16" s="11"/>
      <c r="F16" s="703"/>
      <c r="G16" s="704"/>
      <c r="H16" s="703"/>
      <c r="I16" s="706"/>
      <c r="J16" s="703"/>
      <c r="K16" s="703"/>
      <c r="L16" s="703"/>
      <c r="M16" s="703"/>
    </row>
    <row r="17" spans="1:13" s="3" customFormat="1" ht="12.75" customHeight="1" x14ac:dyDescent="0.2">
      <c r="A17" s="82">
        <v>14</v>
      </c>
      <c r="B17" s="898" t="s">
        <v>534</v>
      </c>
      <c r="C17" s="896">
        <v>1500000</v>
      </c>
      <c r="D17" s="695"/>
      <c r="E17" s="11"/>
      <c r="F17" s="703"/>
      <c r="G17" s="704"/>
      <c r="H17" s="703"/>
      <c r="I17" s="703"/>
      <c r="J17" s="703"/>
      <c r="K17" s="703"/>
      <c r="L17" s="703"/>
      <c r="M17" s="703"/>
    </row>
    <row r="18" spans="1:13" s="3" customFormat="1" ht="12.75" customHeight="1" x14ac:dyDescent="0.2">
      <c r="A18" s="86">
        <v>15</v>
      </c>
      <c r="B18" s="903" t="s">
        <v>119</v>
      </c>
      <c r="C18" s="902">
        <v>1000000</v>
      </c>
      <c r="D18" s="695"/>
      <c r="E18" s="11"/>
      <c r="F18" s="703"/>
      <c r="G18" s="704"/>
      <c r="H18" s="703"/>
      <c r="I18" s="703"/>
      <c r="J18" s="703"/>
      <c r="K18" s="703"/>
      <c r="L18" s="703"/>
      <c r="M18" s="703"/>
    </row>
    <row r="19" spans="1:13" s="3" customFormat="1" ht="12.75" customHeight="1" x14ac:dyDescent="0.2">
      <c r="A19" s="82">
        <v>16</v>
      </c>
      <c r="B19" s="898" t="s">
        <v>120</v>
      </c>
      <c r="C19" s="904"/>
      <c r="D19" s="695"/>
      <c r="E19" s="11"/>
      <c r="F19" s="703"/>
      <c r="G19" s="704"/>
      <c r="H19" s="703"/>
      <c r="I19" s="703"/>
      <c r="J19" s="703"/>
      <c r="K19" s="703"/>
      <c r="L19" s="703"/>
      <c r="M19" s="703"/>
    </row>
    <row r="20" spans="1:13" s="3" customFormat="1" ht="12.75" customHeight="1" x14ac:dyDescent="0.2">
      <c r="A20" s="86">
        <v>17</v>
      </c>
      <c r="B20" s="897" t="s">
        <v>546</v>
      </c>
      <c r="C20" s="901"/>
      <c r="D20" s="695"/>
      <c r="E20" s="696"/>
      <c r="F20" s="703"/>
      <c r="G20" s="704"/>
      <c r="H20" s="703"/>
      <c r="I20" s="703"/>
      <c r="J20" s="703"/>
      <c r="K20" s="703"/>
      <c r="L20" s="703"/>
      <c r="M20" s="703"/>
    </row>
    <row r="21" spans="1:13" s="3" customFormat="1" ht="12.75" customHeight="1" x14ac:dyDescent="0.2">
      <c r="A21" s="702">
        <v>18</v>
      </c>
      <c r="B21" s="898" t="s">
        <v>535</v>
      </c>
      <c r="C21" s="904"/>
      <c r="D21" s="129"/>
      <c r="E21" s="76"/>
      <c r="F21" s="703"/>
      <c r="G21" s="704"/>
      <c r="H21" s="703"/>
      <c r="I21" s="703"/>
      <c r="J21" s="703"/>
      <c r="K21" s="703"/>
      <c r="L21" s="703"/>
      <c r="M21" s="703"/>
    </row>
    <row r="22" spans="1:13" s="3" customFormat="1" ht="12.75" customHeight="1" x14ac:dyDescent="0.2">
      <c r="A22" s="86">
        <v>19</v>
      </c>
      <c r="B22" s="897" t="s">
        <v>536</v>
      </c>
      <c r="C22" s="901"/>
      <c r="D22" s="75"/>
      <c r="E22" s="12"/>
      <c r="F22" s="703"/>
      <c r="G22" s="704"/>
      <c r="H22" s="703"/>
      <c r="I22" s="703"/>
      <c r="J22" s="703"/>
      <c r="K22" s="703"/>
      <c r="L22" s="703"/>
      <c r="M22" s="703"/>
    </row>
    <row r="23" spans="1:13" s="3" customFormat="1" ht="12.75" customHeight="1" x14ac:dyDescent="0.2">
      <c r="A23" s="82">
        <v>20</v>
      </c>
      <c r="B23" s="898" t="s">
        <v>537</v>
      </c>
      <c r="C23" s="904"/>
      <c r="D23" s="130"/>
      <c r="E23" s="11"/>
      <c r="F23" s="703"/>
      <c r="G23" s="704"/>
      <c r="H23" s="703"/>
      <c r="I23" s="703"/>
      <c r="J23" s="703"/>
      <c r="K23" s="703"/>
      <c r="L23" s="703"/>
      <c r="M23" s="703"/>
    </row>
    <row r="24" spans="1:13" s="3" customFormat="1" ht="12.75" customHeight="1" x14ac:dyDescent="0.2">
      <c r="A24" s="86">
        <v>21</v>
      </c>
      <c r="B24" s="897" t="s">
        <v>567</v>
      </c>
      <c r="C24" s="901"/>
      <c r="D24" s="695"/>
      <c r="E24" s="11"/>
      <c r="F24" s="703"/>
      <c r="G24" s="704"/>
      <c r="H24" s="703"/>
      <c r="I24" s="703"/>
      <c r="J24" s="703"/>
      <c r="K24" s="703"/>
      <c r="L24" s="703"/>
      <c r="M24" s="703"/>
    </row>
    <row r="25" spans="1:13" s="3" customFormat="1" ht="12.75" customHeight="1" x14ac:dyDescent="0.2">
      <c r="A25" s="82">
        <v>22</v>
      </c>
      <c r="B25" s="898" t="s">
        <v>433</v>
      </c>
      <c r="C25" s="904"/>
      <c r="D25" s="74"/>
      <c r="E25" s="76"/>
      <c r="F25" s="703"/>
      <c r="G25" s="705"/>
      <c r="H25" s="703"/>
      <c r="I25" s="703"/>
      <c r="J25" s="703"/>
      <c r="K25" s="703"/>
      <c r="L25" s="703"/>
      <c r="M25" s="703"/>
    </row>
    <row r="26" spans="1:13" s="3" customFormat="1" ht="12.75" customHeight="1" x14ac:dyDescent="0.2">
      <c r="A26" s="86">
        <v>23</v>
      </c>
      <c r="B26" s="897" t="s">
        <v>538</v>
      </c>
      <c r="C26" s="905"/>
      <c r="D26" s="74"/>
      <c r="E26" s="11"/>
      <c r="F26" s="703"/>
      <c r="G26" s="704"/>
      <c r="H26" s="703"/>
      <c r="I26" s="703"/>
      <c r="J26" s="703"/>
      <c r="K26" s="703"/>
      <c r="L26" s="703"/>
      <c r="M26" s="703"/>
    </row>
    <row r="27" spans="1:13" s="3" customFormat="1" ht="12.75" customHeight="1" x14ac:dyDescent="0.2">
      <c r="A27" s="82">
        <v>24</v>
      </c>
      <c r="B27" s="895" t="s">
        <v>539</v>
      </c>
      <c r="C27" s="896">
        <v>2217000</v>
      </c>
      <c r="D27" s="74"/>
      <c r="E27" s="11"/>
      <c r="F27" s="703"/>
      <c r="G27" s="704"/>
      <c r="H27" s="703"/>
      <c r="I27" s="703"/>
      <c r="J27" s="703"/>
      <c r="K27" s="703"/>
      <c r="L27" s="703"/>
      <c r="M27" s="703"/>
    </row>
    <row r="28" spans="1:13" s="3" customFormat="1" ht="12.75" customHeight="1" x14ac:dyDescent="0.2">
      <c r="A28" s="86">
        <v>25</v>
      </c>
      <c r="B28" s="897" t="s">
        <v>548</v>
      </c>
      <c r="C28" s="902">
        <v>300000</v>
      </c>
      <c r="D28" s="76"/>
      <c r="E28" s="11"/>
      <c r="F28" s="703"/>
      <c r="G28" s="704"/>
      <c r="H28" s="703"/>
      <c r="I28" s="703"/>
      <c r="J28" s="703"/>
      <c r="K28" s="703"/>
      <c r="L28" s="703"/>
      <c r="M28" s="703"/>
    </row>
    <row r="29" spans="1:13" s="3" customFormat="1" ht="12.75" customHeight="1" x14ac:dyDescent="0.2">
      <c r="A29" s="82">
        <v>26</v>
      </c>
      <c r="B29" s="895" t="s">
        <v>430</v>
      </c>
      <c r="C29" s="896">
        <v>100000</v>
      </c>
      <c r="D29" s="76"/>
      <c r="E29" s="11"/>
      <c r="F29" s="703"/>
      <c r="G29" s="704"/>
      <c r="H29" s="703"/>
      <c r="I29" s="703"/>
      <c r="J29" s="703"/>
      <c r="K29" s="703"/>
      <c r="L29" s="703"/>
      <c r="M29" s="703"/>
    </row>
    <row r="30" spans="1:13" s="3" customFormat="1" ht="12.75" customHeight="1" x14ac:dyDescent="0.2">
      <c r="A30" s="86">
        <v>27</v>
      </c>
      <c r="B30" s="897" t="s">
        <v>549</v>
      </c>
      <c r="C30" s="902">
        <v>350000</v>
      </c>
      <c r="D30" s="74"/>
      <c r="E30" s="11"/>
      <c r="F30" s="703"/>
      <c r="G30" s="704"/>
      <c r="H30" s="703"/>
      <c r="I30" s="703"/>
      <c r="J30" s="703"/>
      <c r="K30" s="703"/>
      <c r="L30" s="703"/>
      <c r="M30" s="703"/>
    </row>
    <row r="31" spans="1:13" s="3" customFormat="1" ht="12.75" customHeight="1" x14ac:dyDescent="0.2">
      <c r="A31" s="82">
        <v>28</v>
      </c>
      <c r="B31" s="895" t="s">
        <v>550</v>
      </c>
      <c r="C31" s="899">
        <v>520000</v>
      </c>
      <c r="D31" s="74"/>
      <c r="E31" s="11"/>
      <c r="F31" s="703"/>
      <c r="G31" s="704"/>
      <c r="H31" s="703"/>
      <c r="I31" s="703"/>
      <c r="J31" s="703"/>
      <c r="K31" s="703"/>
      <c r="L31" s="703"/>
      <c r="M31" s="703"/>
    </row>
    <row r="32" spans="1:13" s="3" customFormat="1" ht="12.75" customHeight="1" x14ac:dyDescent="0.2">
      <c r="A32" s="86">
        <v>29</v>
      </c>
      <c r="B32" s="897" t="s">
        <v>551</v>
      </c>
      <c r="C32" s="902">
        <v>1800000</v>
      </c>
      <c r="D32" s="76"/>
      <c r="E32" s="11"/>
      <c r="F32" s="703"/>
      <c r="G32" s="704"/>
      <c r="H32" s="703"/>
      <c r="I32" s="703"/>
      <c r="J32" s="703"/>
      <c r="K32" s="703"/>
      <c r="L32" s="703"/>
      <c r="M32" s="703"/>
    </row>
    <row r="33" spans="1:13" s="3" customFormat="1" ht="12.75" customHeight="1" x14ac:dyDescent="0.2">
      <c r="A33" s="82">
        <v>30</v>
      </c>
      <c r="B33" s="895" t="s">
        <v>552</v>
      </c>
      <c r="C33" s="899">
        <v>1000000</v>
      </c>
      <c r="D33" s="76"/>
      <c r="E33" s="11"/>
      <c r="F33" s="703"/>
      <c r="G33" s="704"/>
      <c r="H33" s="703"/>
      <c r="I33" s="703"/>
      <c r="J33" s="703"/>
      <c r="K33" s="703"/>
      <c r="L33" s="703"/>
      <c r="M33" s="703"/>
    </row>
    <row r="34" spans="1:13" s="3" customFormat="1" ht="12.75" customHeight="1" x14ac:dyDescent="0.2">
      <c r="A34" s="86">
        <v>31</v>
      </c>
      <c r="B34" s="897" t="s">
        <v>553</v>
      </c>
      <c r="C34" s="901"/>
      <c r="D34" s="76"/>
      <c r="E34" s="11"/>
      <c r="F34" s="703"/>
      <c r="G34" s="704"/>
      <c r="H34" s="703"/>
      <c r="I34" s="703"/>
      <c r="J34" s="703"/>
      <c r="K34" s="703"/>
      <c r="L34" s="703"/>
      <c r="M34" s="703"/>
    </row>
    <row r="35" spans="1:13" s="3" customFormat="1" ht="12.75" x14ac:dyDescent="0.2">
      <c r="A35" s="82">
        <v>32</v>
      </c>
      <c r="B35" s="895" t="s">
        <v>554</v>
      </c>
      <c r="C35" s="904"/>
      <c r="D35" s="74"/>
      <c r="E35" s="76"/>
      <c r="F35" s="703"/>
      <c r="G35" s="704"/>
      <c r="H35" s="703"/>
      <c r="I35" s="703"/>
      <c r="J35" s="703"/>
      <c r="K35" s="703"/>
      <c r="L35" s="703"/>
      <c r="M35" s="703"/>
    </row>
    <row r="36" spans="1:13" s="3" customFormat="1" ht="12.75" customHeight="1" x14ac:dyDescent="0.2">
      <c r="A36" s="86">
        <v>33</v>
      </c>
      <c r="B36" s="903" t="s">
        <v>540</v>
      </c>
      <c r="C36" s="901"/>
      <c r="D36" s="76"/>
      <c r="E36" s="11"/>
      <c r="F36" s="703"/>
      <c r="G36" s="704"/>
      <c r="H36" s="703"/>
      <c r="I36" s="703"/>
      <c r="J36" s="703"/>
      <c r="K36" s="703"/>
      <c r="L36" s="703"/>
      <c r="M36" s="703"/>
    </row>
    <row r="37" spans="1:13" s="3" customFormat="1" ht="12.75" customHeight="1" x14ac:dyDescent="0.2">
      <c r="A37" s="82">
        <v>34</v>
      </c>
      <c r="B37" s="898" t="s">
        <v>562</v>
      </c>
      <c r="C37" s="906"/>
      <c r="D37" s="72"/>
      <c r="E37" s="11"/>
      <c r="F37" s="703"/>
      <c r="G37" s="704"/>
      <c r="H37" s="703"/>
      <c r="I37" s="703"/>
      <c r="J37" s="703"/>
      <c r="K37" s="703"/>
      <c r="L37" s="703"/>
      <c r="M37" s="703"/>
    </row>
    <row r="38" spans="1:13" s="3" customFormat="1" ht="12.75" customHeight="1" x14ac:dyDescent="0.2">
      <c r="A38" s="86">
        <v>35</v>
      </c>
      <c r="B38" s="900" t="s">
        <v>53</v>
      </c>
      <c r="C38" s="901"/>
      <c r="D38" s="72"/>
      <c r="E38" s="11"/>
      <c r="F38" s="703"/>
      <c r="G38" s="704"/>
      <c r="H38" s="703"/>
      <c r="I38" s="703"/>
      <c r="J38" s="703"/>
      <c r="K38" s="703"/>
      <c r="L38" s="703"/>
      <c r="M38" s="703"/>
    </row>
    <row r="39" spans="1:13" s="3" customFormat="1" ht="12.75" customHeight="1" x14ac:dyDescent="0.2">
      <c r="A39" s="82">
        <v>36</v>
      </c>
      <c r="B39" s="80"/>
      <c r="C39" s="94"/>
      <c r="D39" s="72"/>
      <c r="E39" s="11"/>
      <c r="F39" s="703"/>
      <c r="G39" s="704"/>
      <c r="H39" s="703"/>
      <c r="I39" s="703"/>
      <c r="J39" s="703"/>
      <c r="K39" s="703"/>
      <c r="L39" s="703"/>
      <c r="M39" s="703"/>
    </row>
    <row r="40" spans="1:13" s="3" customFormat="1" ht="12.75" customHeight="1" x14ac:dyDescent="0.2">
      <c r="A40" s="86">
        <v>37</v>
      </c>
      <c r="B40" s="88"/>
      <c r="C40" s="93"/>
      <c r="D40" s="72"/>
      <c r="E40" s="11"/>
      <c r="F40" s="703"/>
      <c r="G40" s="704"/>
      <c r="H40" s="703"/>
      <c r="I40" s="703"/>
      <c r="J40" s="703"/>
      <c r="K40" s="703"/>
      <c r="L40" s="703"/>
      <c r="M40" s="703"/>
    </row>
    <row r="41" spans="1:13" s="3" customFormat="1" ht="12.75" customHeight="1" x14ac:dyDescent="0.2">
      <c r="A41" s="82">
        <v>38</v>
      </c>
      <c r="B41" s="80"/>
      <c r="C41" s="91"/>
      <c r="D41" s="72"/>
      <c r="E41" s="11"/>
      <c r="F41" s="703"/>
      <c r="G41" s="704"/>
      <c r="H41" s="703"/>
      <c r="I41" s="703"/>
      <c r="J41" s="703"/>
      <c r="K41" s="703"/>
      <c r="L41" s="703"/>
      <c r="M41" s="703"/>
    </row>
    <row r="42" spans="1:13" s="3" customFormat="1" ht="12.75" customHeight="1" x14ac:dyDescent="0.2">
      <c r="A42" s="86">
        <v>39</v>
      </c>
      <c r="B42" s="88"/>
      <c r="C42" s="93"/>
      <c r="D42" s="72"/>
      <c r="E42" s="11"/>
      <c r="F42" s="703"/>
      <c r="G42" s="704"/>
      <c r="H42" s="703"/>
      <c r="I42" s="703"/>
      <c r="J42" s="703"/>
      <c r="K42" s="703"/>
      <c r="L42" s="703"/>
      <c r="M42" s="703"/>
    </row>
    <row r="43" spans="1:13" s="3" customFormat="1" ht="12.75" customHeight="1" x14ac:dyDescent="0.2">
      <c r="A43" s="82">
        <v>40</v>
      </c>
      <c r="B43" s="80"/>
      <c r="C43" s="91"/>
      <c r="D43" s="72"/>
      <c r="E43" s="11"/>
      <c r="F43" s="703"/>
      <c r="G43" s="704"/>
      <c r="H43" s="703"/>
      <c r="I43" s="703"/>
      <c r="J43" s="703"/>
      <c r="K43" s="703"/>
      <c r="L43" s="703"/>
      <c r="M43" s="703"/>
    </row>
    <row r="44" spans="1:13" s="3" customFormat="1" ht="12.75" customHeight="1" x14ac:dyDescent="0.2">
      <c r="A44" s="82"/>
      <c r="B44" s="81" t="s">
        <v>61</v>
      </c>
      <c r="C44" s="94">
        <f>SUM(C13:C43)</f>
        <v>13069840</v>
      </c>
      <c r="D44" s="74"/>
      <c r="E44" s="11"/>
      <c r="F44" s="703"/>
      <c r="G44" s="704"/>
      <c r="H44" s="703"/>
      <c r="I44" s="703"/>
      <c r="J44" s="703"/>
      <c r="K44" s="703"/>
      <c r="L44" s="703"/>
      <c r="M44" s="703"/>
    </row>
    <row r="45" spans="1:13" x14ac:dyDescent="0.2">
      <c r="A45" s="11"/>
      <c r="B45" s="84" t="s">
        <v>60</v>
      </c>
      <c r="C45" s="85">
        <f>SUM(C12+C44)</f>
        <v>66914840</v>
      </c>
      <c r="D45" s="11"/>
      <c r="E45" s="11"/>
      <c r="F45" s="703"/>
      <c r="G45" s="704"/>
      <c r="H45" s="703"/>
      <c r="I45" s="703"/>
      <c r="J45" s="703"/>
      <c r="K45" s="703"/>
      <c r="L45" s="703"/>
      <c r="M45" s="703"/>
    </row>
    <row r="46" spans="1:13" x14ac:dyDescent="0.2">
      <c r="A46" s="11"/>
      <c r="B46" s="84" t="s">
        <v>65</v>
      </c>
      <c r="C46" s="11"/>
      <c r="D46" s="11"/>
      <c r="E46" s="11"/>
      <c r="F46" s="703"/>
      <c r="G46" s="704"/>
      <c r="H46" s="703"/>
      <c r="I46" s="703"/>
      <c r="J46" s="703"/>
      <c r="K46" s="703"/>
      <c r="L46" s="703"/>
      <c r="M46" s="703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K72" s="77"/>
      <c r="L72" s="77"/>
      <c r="M72" s="77"/>
    </row>
    <row r="73" spans="1:13" x14ac:dyDescent="0.2">
      <c r="A73" s="77"/>
      <c r="B73" s="77"/>
      <c r="C73" s="77"/>
      <c r="D73" s="77"/>
      <c r="E73" s="77"/>
      <c r="F73" s="77"/>
      <c r="M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  <row r="84" spans="2:3" x14ac:dyDescent="0.2">
      <c r="B84" s="77"/>
      <c r="C84" s="77"/>
    </row>
  </sheetData>
  <phoneticPr fontId="32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437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403</v>
      </c>
      <c r="B3" s="136" t="s">
        <v>254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708" t="s">
        <v>438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652"/>
      <c r="D7" s="652"/>
      <c r="E7" s="652"/>
      <c r="F7" s="652"/>
      <c r="G7" s="659"/>
    </row>
    <row r="8" spans="1:7" ht="20.100000000000001" customHeight="1" x14ac:dyDescent="0.25">
      <c r="A8" s="153"/>
      <c r="B8" s="154"/>
      <c r="C8" s="653"/>
      <c r="D8" s="653"/>
      <c r="E8" s="653"/>
      <c r="F8" s="653"/>
      <c r="G8" s="660"/>
    </row>
    <row r="9" spans="1:7" ht="20.100000000000001" customHeight="1" thickBot="1" x14ac:dyDescent="0.3">
      <c r="A9" s="155"/>
      <c r="B9" s="156"/>
      <c r="C9" s="654"/>
      <c r="D9" s="654"/>
      <c r="E9" s="654"/>
      <c r="F9" s="654"/>
      <c r="G9" s="661"/>
    </row>
    <row r="10" spans="1:7" ht="20.100000000000001" customHeight="1" thickBot="1" x14ac:dyDescent="0.3">
      <c r="A10" s="157"/>
      <c r="B10" s="158" t="s">
        <v>61</v>
      </c>
      <c r="C10" s="447">
        <f>SUM(C7:C9)</f>
        <v>0</v>
      </c>
      <c r="D10" s="447">
        <f>SUM(D7:D9)</f>
        <v>0</v>
      </c>
      <c r="E10" s="447">
        <f>SUM(E7:E9)</f>
        <v>0</v>
      </c>
      <c r="F10" s="447">
        <f>SUM(F7:F9)</f>
        <v>0</v>
      </c>
      <c r="G10" s="662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403</v>
      </c>
      <c r="B13" s="136" t="s">
        <v>254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08" t="s">
        <v>438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5169</v>
      </c>
      <c r="B17" s="995" t="s">
        <v>156</v>
      </c>
      <c r="C17" s="166">
        <v>200000</v>
      </c>
      <c r="D17" s="167">
        <v>111304</v>
      </c>
      <c r="E17" s="166">
        <v>200000</v>
      </c>
      <c r="F17" s="168">
        <v>200000</v>
      </c>
      <c r="G17" s="195">
        <v>200000</v>
      </c>
    </row>
    <row r="18" spans="1:7" ht="20.100000000000001" customHeight="1" thickBot="1" x14ac:dyDescent="0.3">
      <c r="A18" s="170">
        <v>5171</v>
      </c>
      <c r="B18" s="996" t="s">
        <v>177</v>
      </c>
      <c r="C18" s="172">
        <v>20000</v>
      </c>
      <c r="D18" s="172">
        <v>0</v>
      </c>
      <c r="E18" s="172">
        <v>0</v>
      </c>
      <c r="F18" s="173">
        <v>0</v>
      </c>
      <c r="G18" s="196">
        <v>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220000</v>
      </c>
      <c r="D19" s="175">
        <f>SUM(D17:D18)</f>
        <v>111304</v>
      </c>
      <c r="E19" s="175">
        <f>SUM(E17:E18)</f>
        <v>200000</v>
      </c>
      <c r="F19" s="177">
        <f>SUM(F17:F18)</f>
        <v>200000</v>
      </c>
      <c r="G19" s="197">
        <f>SUM(G17:G18)</f>
        <v>200000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711">
        <v>44864</v>
      </c>
      <c r="E22" s="179" t="s">
        <v>159</v>
      </c>
      <c r="F22" s="159" t="s">
        <v>160</v>
      </c>
      <c r="G22" s="159"/>
    </row>
    <row r="23" spans="1:7" ht="15" x14ac:dyDescent="0.25">
      <c r="A23" s="159"/>
      <c r="B23" s="159"/>
      <c r="C23" s="159"/>
      <c r="D23" s="159"/>
      <c r="E23" s="159"/>
      <c r="F23" s="159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90" t="s">
        <v>439</v>
      </c>
      <c r="C1" s="1191"/>
      <c r="D1" s="1191"/>
      <c r="E1" s="1191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404</v>
      </c>
      <c r="B3" s="136" t="s">
        <v>426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92" t="s">
        <v>150</v>
      </c>
      <c r="B5" s="1194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93"/>
      <c r="B6" s="1195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161</v>
      </c>
      <c r="C7" s="203">
        <v>550000</v>
      </c>
      <c r="D7" s="203">
        <v>546259</v>
      </c>
      <c r="E7" s="203">
        <v>550000</v>
      </c>
      <c r="F7" s="203">
        <v>515000</v>
      </c>
      <c r="G7" s="655">
        <v>515000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6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7"/>
    </row>
    <row r="10" spans="1:7" ht="20.100000000000001" customHeight="1" thickBot="1" x14ac:dyDescent="0.3">
      <c r="A10" s="157"/>
      <c r="B10" s="158" t="s">
        <v>61</v>
      </c>
      <c r="C10" s="207">
        <f>SUM(C7:C9)</f>
        <v>550000</v>
      </c>
      <c r="D10" s="207">
        <f>SUM(D7:D9)</f>
        <v>546259</v>
      </c>
      <c r="E10" s="207">
        <f>SUM(E7:E9)</f>
        <v>550000</v>
      </c>
      <c r="F10" s="207">
        <f>SUM(F7:F9)</f>
        <v>515000</v>
      </c>
      <c r="G10" s="658">
        <f>SUM(G7:G9)</f>
        <v>515000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404</v>
      </c>
      <c r="B13" s="136" t="s">
        <v>426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92" t="s">
        <v>150</v>
      </c>
      <c r="B15" s="1197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96"/>
      <c r="B16" s="1198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30000</v>
      </c>
      <c r="D17" s="167">
        <v>13258</v>
      </c>
      <c r="E17" s="166">
        <v>30000</v>
      </c>
      <c r="F17" s="166">
        <v>40000</v>
      </c>
      <c r="G17" s="195">
        <v>40000</v>
      </c>
    </row>
    <row r="18" spans="1:7" ht="20.100000000000001" customHeight="1" thickBot="1" x14ac:dyDescent="0.3">
      <c r="A18" s="170">
        <v>5169</v>
      </c>
      <c r="B18" s="171" t="s">
        <v>157</v>
      </c>
      <c r="C18" s="172">
        <v>270000</v>
      </c>
      <c r="D18" s="172">
        <v>209389</v>
      </c>
      <c r="E18" s="172">
        <v>270000</v>
      </c>
      <c r="F18" s="172">
        <v>316000</v>
      </c>
      <c r="G18" s="196">
        <v>316000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300000</v>
      </c>
      <c r="D19" s="175">
        <f>SUM(D17:D18)</f>
        <v>222647</v>
      </c>
      <c r="E19" s="175">
        <f>SUM(E17:E18)</f>
        <v>300000</v>
      </c>
      <c r="F19" s="175">
        <f>SUM(F17:F18)</f>
        <v>356000</v>
      </c>
      <c r="G19" s="197">
        <f>SUM(G17:G18)</f>
        <v>356000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180">
        <v>44864</v>
      </c>
      <c r="E22" s="179" t="s">
        <v>159</v>
      </c>
      <c r="F22" s="159" t="s">
        <v>163</v>
      </c>
      <c r="G22" s="159"/>
    </row>
    <row r="23" spans="1:7" ht="15" x14ac:dyDescent="0.25">
      <c r="A23" s="159"/>
      <c r="B23" s="159"/>
      <c r="C23" s="159"/>
      <c r="D23" s="159"/>
      <c r="E23" s="159"/>
      <c r="F23" s="180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2023-05-03T06:30:54Z</cp:lastPrinted>
  <dcterms:created xsi:type="dcterms:W3CDTF">2007-01-03T08:25:17Z</dcterms:created>
  <dcterms:modified xsi:type="dcterms:W3CDTF">2023-05-03T06:32:54Z</dcterms:modified>
</cp:coreProperties>
</file>