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Dokumenty\EKONOMICKÉ\ROZPOČET\ROZPOČET 2026\"/>
    </mc:Choice>
  </mc:AlternateContent>
  <xr:revisionPtr revIDLastSave="0" documentId="13_ncr:1_{73C1A8FD-2558-454E-B9AA-DDA5F8E8E48D}" xr6:coauthVersionLast="47" xr6:coauthVersionMax="47" xr10:uidLastSave="{00000000-0000-0000-0000-000000000000}"/>
  <bookViews>
    <workbookView xWindow="12030" yWindow="105" windowWidth="16455" windowHeight="15375" xr2:uid="{00000000-000D-0000-FFFF-FFFF00000000}"/>
  </bookViews>
  <sheets>
    <sheet name="2023_aktualizace na 2026" sheetId="11" r:id="rId1"/>
    <sheet name="2023_aktualizace na 2025" sheetId="10" r:id="rId2"/>
    <sheet name="2023_aktualizace na 2024" sheetId="9" r:id="rId3"/>
    <sheet name="2023 stav v 1.pol23" sheetId="8" r:id="rId4"/>
    <sheet name="2023 zveřejnění" sheetId="6" r:id="rId5"/>
    <sheet name="2023" sheetId="5" r:id="rId6"/>
    <sheet name="2023 itinerář" sheetId="7" r:id="rId7"/>
  </sheets>
  <definedNames>
    <definedName name="_xlnm._FilterDatabase" localSheetId="5" hidden="1">'2023'!$A$3:$L$40</definedName>
    <definedName name="_xlnm._FilterDatabase" localSheetId="6" hidden="1">'2023 itinerář'!$A$3:$G$39</definedName>
    <definedName name="_xlnm._FilterDatabase" localSheetId="3" hidden="1">'2023 stav v 1.pol23'!$A$5:$N$42</definedName>
    <definedName name="_xlnm._FilterDatabase" localSheetId="4" hidden="1">'2023 zveřejnění'!$A$3:$C$34</definedName>
    <definedName name="_xlnm._FilterDatabase" localSheetId="2" hidden="1">'2023_aktualizace na 2024'!$A$3:$L$43</definedName>
    <definedName name="_xlnm._FilterDatabase" localSheetId="1" hidden="1">'2023_aktualizace na 2025'!$A$3:$L$47</definedName>
    <definedName name="_xlnm._FilterDatabase" localSheetId="0" hidden="1">'2023_aktualizace na 2026'!$A$3:$L$51</definedName>
    <definedName name="_xlnm.Print_Area" localSheetId="3">'2023 stav v 1.pol23'!$A$1:$B$33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11" l="1"/>
  <c r="J51" i="11" s="1"/>
  <c r="I50" i="11"/>
  <c r="J50" i="11" s="1"/>
  <c r="I49" i="11"/>
  <c r="J49" i="11" s="1"/>
  <c r="I48" i="11"/>
  <c r="J48" i="11" s="1"/>
  <c r="I47" i="11"/>
  <c r="J47" i="11" s="1"/>
  <c r="I37" i="11"/>
  <c r="I36" i="11"/>
  <c r="I27" i="11"/>
  <c r="I26" i="11"/>
  <c r="I25" i="11"/>
  <c r="I24" i="11"/>
  <c r="I23" i="11"/>
  <c r="I22" i="11"/>
  <c r="J21" i="11"/>
  <c r="I21" i="11"/>
  <c r="I20" i="11"/>
  <c r="J20" i="11" s="1"/>
  <c r="I19" i="11"/>
  <c r="J19" i="11" s="1"/>
  <c r="I17" i="11"/>
  <c r="I16" i="11"/>
  <c r="J16" i="11" s="1"/>
  <c r="I15" i="11"/>
  <c r="J15" i="11" s="1"/>
  <c r="I14" i="11"/>
  <c r="I13" i="11"/>
  <c r="J13" i="11" s="1"/>
  <c r="I12" i="11"/>
  <c r="J9" i="11"/>
  <c r="I9" i="11"/>
  <c r="I7" i="11"/>
  <c r="C2" i="11"/>
  <c r="J2" i="11" l="1"/>
  <c r="I2" i="11"/>
  <c r="I37" i="10"/>
  <c r="I36" i="10"/>
  <c r="C2" i="10"/>
  <c r="I47" i="10"/>
  <c r="J47" i="10" s="1"/>
  <c r="I46" i="10"/>
  <c r="J46" i="10" s="1"/>
  <c r="I45" i="10"/>
  <c r="J45" i="10" s="1"/>
  <c r="I44" i="10"/>
  <c r="J44" i="10" s="1"/>
  <c r="I43" i="10"/>
  <c r="J43" i="10" s="1"/>
  <c r="I27" i="10"/>
  <c r="I26" i="10"/>
  <c r="I25" i="10"/>
  <c r="I24" i="10"/>
  <c r="I23" i="10"/>
  <c r="I22" i="10"/>
  <c r="J21" i="10"/>
  <c r="I21" i="10"/>
  <c r="I20" i="10"/>
  <c r="J20" i="10" s="1"/>
  <c r="I19" i="10"/>
  <c r="J19" i="10" s="1"/>
  <c r="I17" i="10"/>
  <c r="I16" i="10"/>
  <c r="J16" i="10" s="1"/>
  <c r="I15" i="10"/>
  <c r="J15" i="10" s="1"/>
  <c r="I14" i="10"/>
  <c r="I13" i="10"/>
  <c r="J13" i="10" s="1"/>
  <c r="I12" i="10"/>
  <c r="J9" i="10"/>
  <c r="I9" i="10"/>
  <c r="I7" i="10"/>
  <c r="I28" i="9"/>
  <c r="C28" i="9"/>
  <c r="C2" i="9"/>
  <c r="I43" i="9"/>
  <c r="J43" i="9" s="1"/>
  <c r="I42" i="9"/>
  <c r="J42" i="9" s="1"/>
  <c r="I41" i="9"/>
  <c r="J41" i="9" s="1"/>
  <c r="I40" i="9"/>
  <c r="J40" i="9" s="1"/>
  <c r="I39" i="9"/>
  <c r="J39" i="9" s="1"/>
  <c r="J29" i="9"/>
  <c r="I27" i="9"/>
  <c r="I26" i="9"/>
  <c r="I25" i="9"/>
  <c r="I24" i="9"/>
  <c r="I23" i="9"/>
  <c r="I22" i="9"/>
  <c r="J21" i="9"/>
  <c r="I21" i="9"/>
  <c r="I20" i="9"/>
  <c r="J20" i="9" s="1"/>
  <c r="I19" i="9"/>
  <c r="J19" i="9" s="1"/>
  <c r="J18" i="9"/>
  <c r="I18" i="9" s="1"/>
  <c r="I17" i="9"/>
  <c r="I16" i="9"/>
  <c r="J16" i="9" s="1"/>
  <c r="I15" i="9"/>
  <c r="J15" i="9" s="1"/>
  <c r="I14" i="9"/>
  <c r="I13" i="9"/>
  <c r="J13" i="9" s="1"/>
  <c r="I12" i="9"/>
  <c r="J9" i="9"/>
  <c r="I9" i="9"/>
  <c r="I7" i="9"/>
  <c r="K42" i="8"/>
  <c r="L42" i="8" s="1"/>
  <c r="K41" i="8"/>
  <c r="L41" i="8" s="1"/>
  <c r="K40" i="8"/>
  <c r="L40" i="8" s="1"/>
  <c r="K39" i="8"/>
  <c r="L39" i="8" s="1"/>
  <c r="K38" i="8"/>
  <c r="L38" i="8" s="1"/>
  <c r="K37" i="8"/>
  <c r="L37" i="8" s="1"/>
  <c r="L32" i="8"/>
  <c r="K31" i="8"/>
  <c r="K30" i="8"/>
  <c r="K29" i="8"/>
  <c r="K28" i="8"/>
  <c r="K27" i="8"/>
  <c r="K26" i="8"/>
  <c r="K25" i="8"/>
  <c r="K24" i="8"/>
  <c r="L23" i="8"/>
  <c r="K23" i="8"/>
  <c r="K22" i="8"/>
  <c r="L22" i="8" s="1"/>
  <c r="K21" i="8"/>
  <c r="L21" i="8" s="1"/>
  <c r="L20" i="8"/>
  <c r="K20" i="8" s="1"/>
  <c r="K19" i="8"/>
  <c r="K18" i="8"/>
  <c r="L18" i="8" s="1"/>
  <c r="K17" i="8"/>
  <c r="L17" i="8" s="1"/>
  <c r="K16" i="8"/>
  <c r="K15" i="8"/>
  <c r="L15" i="8" s="1"/>
  <c r="K14" i="8"/>
  <c r="L11" i="8"/>
  <c r="K11" i="8"/>
  <c r="K9" i="8"/>
  <c r="E4" i="8"/>
  <c r="H3" i="7"/>
  <c r="J3" i="7"/>
  <c r="K3" i="7" s="1"/>
  <c r="L3" i="7" s="1"/>
  <c r="M3" i="7" s="1"/>
  <c r="N3" i="7" s="1"/>
  <c r="O3" i="7" s="1"/>
  <c r="P3" i="7" s="1"/>
  <c r="Q3" i="7" s="1"/>
  <c r="R3" i="7" s="1"/>
  <c r="S3" i="7" s="1"/>
  <c r="T3" i="7" s="1"/>
  <c r="U3" i="7" s="1"/>
  <c r="V3" i="7" s="1"/>
  <c r="W3" i="7" s="1"/>
  <c r="C2" i="7"/>
  <c r="I23" i="5"/>
  <c r="I24" i="5"/>
  <c r="I25" i="5"/>
  <c r="I26" i="5"/>
  <c r="I27" i="5"/>
  <c r="I28" i="5"/>
  <c r="I29" i="5"/>
  <c r="I22" i="5"/>
  <c r="C2" i="5"/>
  <c r="J30" i="5"/>
  <c r="J18" i="5"/>
  <c r="I18" i="5" s="1"/>
  <c r="J21" i="5"/>
  <c r="I21" i="5"/>
  <c r="I15" i="5"/>
  <c r="I16" i="5"/>
  <c r="I17" i="5"/>
  <c r="I14" i="5"/>
  <c r="I13" i="5"/>
  <c r="I12" i="5"/>
  <c r="J9" i="5"/>
  <c r="I9" i="5"/>
  <c r="I2" i="10" l="1"/>
  <c r="J2" i="10"/>
  <c r="I2" i="9"/>
  <c r="J2" i="9"/>
  <c r="K4" i="8"/>
  <c r="L4" i="8"/>
  <c r="I40" i="5"/>
  <c r="J40" i="5" s="1"/>
  <c r="I39" i="5"/>
  <c r="J39" i="5" s="1"/>
  <c r="I38" i="5"/>
  <c r="J38" i="5" s="1"/>
  <c r="I37" i="5"/>
  <c r="J37" i="5" s="1"/>
  <c r="I36" i="5"/>
  <c r="J36" i="5" s="1"/>
  <c r="I35" i="5"/>
  <c r="J35" i="5" s="1"/>
  <c r="I20" i="5"/>
  <c r="J20" i="5" s="1"/>
  <c r="I19" i="5"/>
  <c r="J19" i="5" s="1"/>
  <c r="J16" i="5"/>
  <c r="J15" i="5"/>
  <c r="J13" i="5"/>
  <c r="I7" i="5"/>
  <c r="I2" i="5" l="1"/>
  <c r="J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3" authorId="0" shapeId="0" xr:uid="{71279B9F-E926-439C-A00E-88D4959F3465}">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28" authorId="1" shapeId="0" xr:uid="{71BC2D2C-A95C-42BC-902E-D9469E69C62C}">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3" authorId="0" shapeId="0" xr:uid="{F15E1A4D-C820-4295-AC50-CF1FE8E9F6E4}">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28" authorId="1" shapeId="0" xr:uid="{4097A870-366E-4CC2-923A-A30EDCD91858}">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3" authorId="0" shapeId="0" xr:uid="{C02253E3-5638-4793-A24C-5F3E5D973283}">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28" authorId="1" shapeId="0" xr:uid="{42950ECE-1636-4602-BC47-C33D14402797}">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5" authorId="0" shapeId="0" xr:uid="{3308FF01-976E-462F-BAD3-68CE71AAB5A2}">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31" authorId="1" shapeId="0" xr:uid="{67428565-62CA-481F-A0F7-B2D79D61723D}">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Obec</author>
  </authors>
  <commentList>
    <comment ref="A13" authorId="0" shapeId="0" xr:uid="{00000000-0006-0000-0000-000001000000}">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3" authorId="0" shapeId="0" xr:uid="{00000000-0006-0000-0100-000001000000}">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29" authorId="1" shapeId="0" xr:uid="{00000000-0006-0000-0100-000002000000}">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Obec</author>
  </authors>
  <commentList>
    <comment ref="A13" authorId="0" shapeId="0" xr:uid="{00000000-0006-0000-0200-000001000000}">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List>
</comments>
</file>

<file path=xl/sharedStrings.xml><?xml version="1.0" encoding="utf-8"?>
<sst xmlns="http://schemas.openxmlformats.org/spreadsheetml/2006/main" count="1141" uniqueCount="179">
  <si>
    <t>motokrosová trať pískovna - užívání obecních pozemků - územní plán ???</t>
  </si>
  <si>
    <t>Most 01-Chaloupky oprava/rekonstrukce</t>
  </si>
  <si>
    <t>dotace spolkům</t>
  </si>
  <si>
    <t>akce SPOZ</t>
  </si>
  <si>
    <t>zájezd</t>
  </si>
  <si>
    <t>předpokládaný náklad</t>
  </si>
  <si>
    <t>termín realizace</t>
  </si>
  <si>
    <t>celkem:</t>
  </si>
  <si>
    <t>NE</t>
  </si>
  <si>
    <t>s dotacemi</t>
  </si>
  <si>
    <t>připojit doposud napřipojené na splaškovou kanalizaci</t>
  </si>
  <si>
    <t>ANO</t>
  </si>
  <si>
    <t>čistě z rozpočtu obce</t>
  </si>
  <si>
    <t>Most 01 - Chaloupky - projekt</t>
  </si>
  <si>
    <t>INV</t>
  </si>
  <si>
    <t>INV/NEINV</t>
  </si>
  <si>
    <t>NEINV</t>
  </si>
  <si>
    <t>5139/5175</t>
  </si>
  <si>
    <t>dary občánci</t>
  </si>
  <si>
    <t>dary prvňáčci</t>
  </si>
  <si>
    <t>zateplení . Půda  č.p.31</t>
  </si>
  <si>
    <t>územní plán - aktualizace</t>
  </si>
  <si>
    <t>dotace</t>
  </si>
  <si>
    <t>úprava plochy kolem křížku, nové lípy, lavička</t>
  </si>
  <si>
    <t>akumulační nádrž ve dvoře školy  č.p.31</t>
  </si>
  <si>
    <t>Hasičárna č.p.184 zateplení garáže 1.etapa - (vrata)</t>
  </si>
  <si>
    <t>Hasičárna č.p.184 zateplení garáže 2.etapa - (strop))</t>
  </si>
  <si>
    <t xml:space="preserve">Sňato: </t>
  </si>
  <si>
    <t>Mgr. Bohuslav Koštanský, starosta obce, v.r.</t>
  </si>
  <si>
    <t>pozastaveno</t>
  </si>
  <si>
    <t>v procesu</t>
  </si>
  <si>
    <t>čeká na zahájení</t>
  </si>
  <si>
    <t>KAŽDÝ ROK</t>
  </si>
  <si>
    <t>před dokončením</t>
  </si>
  <si>
    <t>STATUS</t>
  </si>
  <si>
    <t xml:space="preserve">nové dětské hřiště </t>
  </si>
  <si>
    <t>chybí dodat odp.koš - na jaře 2023</t>
  </si>
  <si>
    <t>2.12.23 - podepsána SoD (ing.arch.Doubrava) na PD na inž.a tech.sítě Z4 a Z5</t>
  </si>
  <si>
    <t>Programové priority 2023-2026</t>
  </si>
  <si>
    <t>připraven návrh projektu</t>
  </si>
  <si>
    <t>Hasičárna č.p.184 - nátěr klempířiny a vrat, nové značení budovy</t>
  </si>
  <si>
    <t>začátkem dubna natřeme svépomocí</t>
  </si>
  <si>
    <t>běží proces veřejného projendávání, Moravská vodárenská nesouhlasí s lokalitou Z22, svůj případný souhlas podmíňuje hydrogeologickým průzkumem</t>
  </si>
  <si>
    <t>vyzvat vodoprávní úřad, aby zkonbtrolovat obývané nepřipojené domy, zda-lise  svými odpadními vodami nakládají tak, jak deklarovali</t>
  </si>
  <si>
    <t>dle všeho není respektováno pásmo II.a ochrany vodního zdroje</t>
  </si>
  <si>
    <t>Lokalita Z4 a Z5 - PD infrakstruktury</t>
  </si>
  <si>
    <t>do konce ledna 2023 projektant podá na SÚ žádost o souhlas se stavbou</t>
  </si>
  <si>
    <t>obnovení zeleně v obci (projekt LoderLand) - kolem zvoničky</t>
  </si>
  <si>
    <t>obnovení sochy Panny Marie na kříž nad obcí (směr Drysice)</t>
  </si>
  <si>
    <t>odstranění skládek před domy v obci</t>
  </si>
  <si>
    <t>údržba cest</t>
  </si>
  <si>
    <t>pěšina podél silnice do Brodku</t>
  </si>
  <si>
    <t>udržení provozu obchodu LUNA</t>
  </si>
  <si>
    <t>z MAS bude možné čerpat 1,35 mio při 95% podpoře - nutno rozdělit stávající projekt</t>
  </si>
  <si>
    <t>oprava fasády  - dům č.p.31</t>
  </si>
  <si>
    <t>příkopové rameno Marolin M308S APS</t>
  </si>
  <si>
    <t>Lokalita Z4 a Z5 - realizace infrastruktury</t>
  </si>
  <si>
    <t>obnova vybavení JSDH</t>
  </si>
  <si>
    <t>oprava zázemí na horním hřišti (lavičky, stoly, bouda, pódium)</t>
  </si>
  <si>
    <t>zřízení klubovny pro seniory</t>
  </si>
  <si>
    <t>oprava/rekonstrukce chodníků 2.etapa</t>
  </si>
  <si>
    <t>oprava/rekonstrukce chodníků 3.etapa</t>
  </si>
  <si>
    <t>oprava vodní nádrže - delší břeh směrem do obce, dlažba, lavičky</t>
  </si>
  <si>
    <t>zajištění a udržení průjezdnosti komunikací ve Fameliích</t>
  </si>
  <si>
    <t>paragfraf</t>
  </si>
  <si>
    <t>položka</t>
  </si>
  <si>
    <t>nebude realizováno</t>
  </si>
  <si>
    <t>podána žádost o dotaci na OL kraj 50%</t>
  </si>
  <si>
    <t>podána žádost o dotaci OL kraj až 100%</t>
  </si>
  <si>
    <t>Schváleno zastupitelstvem obce Ondratice dne 24.2. 2023 usnesením č. 4/1/2023</t>
  </si>
  <si>
    <t xml:space="preserve">Vyvěšeno na úřední desce: 1.3.2023  </t>
  </si>
  <si>
    <t>Programové priority zastupitelstva obce Ondratice  2023-2026</t>
  </si>
  <si>
    <t>X</t>
  </si>
  <si>
    <t>projekt</t>
  </si>
  <si>
    <t xml:space="preserve"> </t>
  </si>
  <si>
    <t>dohodnuto na realizaci v září 2023</t>
  </si>
  <si>
    <t>cedule nakoupeny - nutno pořídit barvy - natřít do konce května</t>
  </si>
  <si>
    <t>čekáme na vyjádření MoVo</t>
  </si>
  <si>
    <t>hotovo</t>
  </si>
  <si>
    <t>HOTOV</t>
  </si>
  <si>
    <t>připomínkována 1.vereze - nájezd na cestu od Sněhotic nutno předělat - očekáváme upravenou verzi</t>
  </si>
  <si>
    <t>urgence projektanta</t>
  </si>
  <si>
    <t>získána dotace z MMR, 11.5. začne realizace</t>
  </si>
  <si>
    <t>začne v týdnu po 8.5.2023</t>
  </si>
  <si>
    <t>vše směřuje k tomu, aby 5.5. bylo zabetonováno</t>
  </si>
  <si>
    <t>Jindřich ořezal břečťany</t>
  </si>
  <si>
    <t>dotace schválena ve výši 22.000,- velitel JSDH vyzván, aby objednal</t>
  </si>
  <si>
    <t>k 1.5. nastoupila nová vedoucí, 14 se zaučuje a od 15.5. bude fungovat samostatně</t>
  </si>
  <si>
    <t>podávají žádosti</t>
  </si>
  <si>
    <t xml:space="preserve">  </t>
  </si>
  <si>
    <t>čekáme na září</t>
  </si>
  <si>
    <t>bude natřenon v týdnu do 12.6.</t>
  </si>
  <si>
    <t>zabetonováno, natřeno, opraveno - zbývá protější břeh</t>
  </si>
  <si>
    <t xml:space="preserve">boty dodány, ochranný oblek objednán </t>
  </si>
  <si>
    <t>první nátěr hotov, dnes druhý a v pátek 16.6. instalace cedulí</t>
  </si>
  <si>
    <t>MoVo zamítla Z22, probíhá vyjadřování kraje - proběhne opětovné veřejné projednávání</t>
  </si>
  <si>
    <t>SK ČOV dodala aktuální eznam nepřipojených v červenci vyzvat k vyjádření jak nakládají s odpadními vodami</t>
  </si>
  <si>
    <t>čekáme na dodání PD od ing.Doubravy</t>
  </si>
  <si>
    <t>předání do 30.6. , faktuce, platba a do 31.8. musíme vyrobit plot</t>
  </si>
  <si>
    <t>HOTOVO</t>
  </si>
  <si>
    <t>smlouva podepsaána - čekáme na vyplacení dotace</t>
  </si>
  <si>
    <t>jednání o možném bezkontaktni varianty CONTIO</t>
  </si>
  <si>
    <t>všechny dotace vyplaceny</t>
  </si>
  <si>
    <t>proběhne 28.8.   17:00</t>
  </si>
  <si>
    <t>přípravné kroky - realizace září-říjen</t>
  </si>
  <si>
    <t>zbývá natřít vrata a lemy na střeše</t>
  </si>
  <si>
    <t>probíhá příprava PD</t>
  </si>
  <si>
    <t>urgován projektant</t>
  </si>
  <si>
    <t>hotovo - do 31.8. doinstalujeme plot a v říjnu osejeme travou</t>
  </si>
  <si>
    <t>probíhá</t>
  </si>
  <si>
    <t>PD - očekáváme rozhodnutí o dotaci</t>
  </si>
  <si>
    <t>probíhá kolečko vyjadřovaček po připomínkách po veřejném projednávání</t>
  </si>
  <si>
    <t>stav plnění za 1.pololetí 2023</t>
  </si>
  <si>
    <t>generální oprava hřiště  - bouda, jeviště, povrch hřiště</t>
  </si>
  <si>
    <t>Dětská skupina - výstavba nemovitosti</t>
  </si>
  <si>
    <t>Dětská skupina - projektová dokumentace</t>
  </si>
  <si>
    <t>Dětská skupina zřízení a provoz</t>
  </si>
  <si>
    <t>aktualizace pro 2024</t>
  </si>
  <si>
    <t>realizovat až po uložení optické sítě</t>
  </si>
  <si>
    <t>řešit s celou budovou č.p.31</t>
  </si>
  <si>
    <t>zbývá natřít vrata a klempířinu na střesše - posunuto na jaro 2024</t>
  </si>
  <si>
    <t>po opakovaném veřejném projednávání pořizovatel řeší námitku Ing. Říhy, předpokládáané schválení změny ÚP - březen 2024</t>
  </si>
  <si>
    <t>ve spolupráci s SK ČOV</t>
  </si>
  <si>
    <t>po schválení Změny ÚP řešit ve vazbě na ocranu vodního zdroje</t>
  </si>
  <si>
    <t>posunout termín do 30.3.2024</t>
  </si>
  <si>
    <t>posunuto na později</t>
  </si>
  <si>
    <t>Hotovo - na jaře dokočníme zel.plochu + revitalizace živého plotu</t>
  </si>
  <si>
    <t>konzultováno s restaurátory - doporučují orig.sochy ponehct v kanceláři a na kříž instalovat nějakou umělotinu bez žádné umělecké či sakrální hodnoty</t>
  </si>
  <si>
    <t>v přípravě</t>
  </si>
  <si>
    <t>připravovány právní podklady</t>
  </si>
  <si>
    <t>hotovo - děláme průběžně (u kolinské, M.Matoušek. Z.Černý)</t>
  </si>
  <si>
    <t>pro letošek HOTOVO, příští rok ještě ponorné čerpadlo</t>
  </si>
  <si>
    <t>HOTOVO  - na jaře dokončit fasádu na vstupu</t>
  </si>
  <si>
    <t>oprava vnitřní fasády sálu - pod podiem</t>
  </si>
  <si>
    <t>průběžně</t>
  </si>
  <si>
    <t>Programové priority 2023-2026 - aktualizace pro rok 2024</t>
  </si>
  <si>
    <t>Schváleno zastupitelstvem obce Ondratice dne 8.12. 2023 usnesením č. 14/7/2023</t>
  </si>
  <si>
    <t xml:space="preserve">Vyvěšeno na úřední desce: 11.12.2023  </t>
  </si>
  <si>
    <t>odloženo</t>
  </si>
  <si>
    <t>najít si čaas a udělat to</t>
  </si>
  <si>
    <t>schváleno 1.3.2024</t>
  </si>
  <si>
    <t xml:space="preserve">4.6.2024  - vyžádán zásah Vodoprávního úřadu </t>
  </si>
  <si>
    <t>osloven provozovatel - nutno dojendat podmínky - proájem, výpůjčka, prodej ?</t>
  </si>
  <si>
    <t>12.6.2024 - podána žádost o stavební povolení</t>
  </si>
  <si>
    <t>14.6.2024 - podána žádost o stavební povolení</t>
  </si>
  <si>
    <t>Programové priority 2023-2026 - aktualizace pro rok 2025</t>
  </si>
  <si>
    <t>probíhá řešení ze strany Vodohospodářského úřadu</t>
  </si>
  <si>
    <t>probíhá stavební řízení</t>
  </si>
  <si>
    <t>zbývá upravit a oset přední plochu</t>
  </si>
  <si>
    <t>zbývá vnitří vybavení - pulty instlalace vodo a chlaďáky</t>
  </si>
  <si>
    <t>dořešíme v rámci výstavby DS</t>
  </si>
  <si>
    <t>pro rok 2025</t>
  </si>
  <si>
    <t>AED sada - defibrilátor</t>
  </si>
  <si>
    <t>předpokládaný dopad do RO</t>
  </si>
  <si>
    <t>podána žádso na OL kraj</t>
  </si>
  <si>
    <t>dotace spolkům (SDH, SOKOL, Myslivci, Farnost)</t>
  </si>
  <si>
    <t xml:space="preserve">akce (obce) </t>
  </si>
  <si>
    <t>Vyvěšeno na úřední desce: ….....2025</t>
  </si>
  <si>
    <t>odvodnění (srážka) cesty od vodárny - nad garážemi M-Makoše</t>
  </si>
  <si>
    <t>odvodnění (srážka) cesty u křížku - vod o Drysic</t>
  </si>
  <si>
    <t>Lokalita Z4 a Z5 - PD infrastruktury</t>
  </si>
  <si>
    <t xml:space="preserve">zabudované skříně do předsálí </t>
  </si>
  <si>
    <t>Schváleno zastupitelstvem obce Ondratice dne 28.3.2025 usnesením č.6/3/2025</t>
  </si>
  <si>
    <t>dotace vyplacena, čerpaadlo pořízeno a předáno JSDH</t>
  </si>
  <si>
    <t>nová elektřina na podium, vše zprovozněno</t>
  </si>
  <si>
    <t>hotová hrubá stavba  a střecha do úrovně záklopu a paropropustné folie</t>
  </si>
  <si>
    <t>hotové</t>
  </si>
  <si>
    <t>zrušeno</t>
  </si>
  <si>
    <t>získáno stavební povolení</t>
  </si>
  <si>
    <t>nakoupeno - nutno nainstalovat</t>
  </si>
  <si>
    <t>zkolaudováno 26.2.2026</t>
  </si>
  <si>
    <t>skříňka pod dřez v kuchyňce předsálí</t>
  </si>
  <si>
    <t>výmalba obecního sálu</t>
  </si>
  <si>
    <t>pro rok 2026</t>
  </si>
  <si>
    <t>oprava elektroinstalace v kuchyňce hasičárny</t>
  </si>
  <si>
    <t>plotostřih na příkopové rameno</t>
  </si>
  <si>
    <t>Programové priority 2023-2026 - aktualizace pro rok 2026</t>
  </si>
  <si>
    <t>Schváleno zastupitelstvem obce Ondratice dne 31.3.2026 usnesením č.4/2/2026.</t>
  </si>
  <si>
    <t>Vyvěšeno na úřední desce: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</si>
</sst>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b/>
      <u/>
      <sz val="9"/>
      <color indexed="81"/>
      <name val="Tahoma"/>
      <family val="2"/>
      <charset val="238"/>
    </font>
    <font>
      <i/>
      <sz val="9"/>
      <color indexed="81"/>
      <name val="Tahoma"/>
      <family val="2"/>
      <charset val="238"/>
    </font>
    <font>
      <b/>
      <sz val="11"/>
      <color theme="1"/>
      <name val="Tahoma"/>
      <family val="2"/>
      <charset val="238"/>
    </font>
    <font>
      <sz val="11"/>
      <color theme="1"/>
      <name val="Tahoma"/>
      <family val="2"/>
      <charset val="238"/>
    </font>
    <font>
      <sz val="11"/>
      <color theme="1"/>
      <name val="Tsh"/>
      <charset val="238"/>
    </font>
    <font>
      <sz val="10"/>
      <color theme="1"/>
      <name val="Tahoma"/>
      <family val="2"/>
      <charset val="238"/>
    </font>
    <font>
      <b/>
      <sz val="10"/>
      <color theme="1"/>
      <name val="Tahoma"/>
      <family val="2"/>
      <charset val="238"/>
    </font>
    <font>
      <sz val="10"/>
      <color theme="1"/>
      <name val="Calibri"/>
      <family val="2"/>
      <charset val="238"/>
      <scheme val="minor"/>
    </font>
    <font>
      <i/>
      <sz val="10"/>
      <color theme="1"/>
      <name val="Tahoma"/>
      <family val="2"/>
      <charset val="238"/>
    </font>
    <font>
      <b/>
      <i/>
      <sz val="10"/>
      <color theme="1"/>
      <name val="Tahoma"/>
      <family val="2"/>
      <charset val="238"/>
    </font>
    <font>
      <i/>
      <sz val="10"/>
      <color theme="1"/>
      <name val="Calibri"/>
      <family val="2"/>
      <charset val="238"/>
      <scheme val="minor"/>
    </font>
    <font>
      <i/>
      <sz val="11"/>
      <color theme="1"/>
      <name val="Tahoma"/>
      <family val="2"/>
      <charset val="238"/>
    </font>
    <font>
      <sz val="12"/>
      <color theme="1"/>
      <name val="Tafom"/>
      <charset val="238"/>
    </font>
    <font>
      <sz val="11"/>
      <color theme="1"/>
      <name val="Tafom"/>
      <charset val="238"/>
    </font>
    <font>
      <b/>
      <sz val="16"/>
      <color theme="1"/>
      <name val="Calibri"/>
      <family val="2"/>
      <charset val="238"/>
      <scheme val="minor"/>
    </font>
    <font>
      <sz val="10"/>
      <color theme="1"/>
      <name val="Tafom"/>
      <charset val="238"/>
    </font>
    <font>
      <b/>
      <sz val="12"/>
      <color theme="1"/>
      <name val="Tahoma"/>
      <family val="2"/>
      <charset val="238"/>
    </font>
    <font>
      <b/>
      <sz val="12"/>
      <color theme="1"/>
      <name val="Calibri"/>
      <family val="2"/>
      <charset val="238"/>
      <scheme val="minor"/>
    </font>
    <font>
      <b/>
      <sz val="16"/>
      <color theme="1"/>
      <name val="Tahoma"/>
      <family val="2"/>
      <charset val="238"/>
    </font>
    <font>
      <b/>
      <sz val="20"/>
      <color theme="1"/>
      <name val="Tahoma"/>
      <family val="2"/>
      <charset val="238"/>
    </font>
  </fonts>
  <fills count="9">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6" tint="0.59999389629810485"/>
        <bgColor indexed="64"/>
      </patternFill>
    </fill>
  </fills>
  <borders count="1">
    <border>
      <left/>
      <right/>
      <top/>
      <bottom/>
      <diagonal/>
    </border>
  </borders>
  <cellStyleXfs count="1">
    <xf numFmtId="0" fontId="0" fillId="0" borderId="0"/>
  </cellStyleXfs>
  <cellXfs count="76">
    <xf numFmtId="0" fontId="0" fillId="0" borderId="0" xfId="0"/>
    <xf numFmtId="3" fontId="0" fillId="0" borderId="0" xfId="0" applyNumberFormat="1"/>
    <xf numFmtId="0" fontId="1" fillId="0" borderId="0" xfId="0" applyFont="1"/>
    <xf numFmtId="0" fontId="6" fillId="0" borderId="0" xfId="0" applyFont="1"/>
    <xf numFmtId="3" fontId="7" fillId="0" borderId="0" xfId="0" applyNumberFormat="1" applyFont="1"/>
    <xf numFmtId="0" fontId="7" fillId="0" borderId="0" xfId="0" applyFont="1"/>
    <xf numFmtId="0" fontId="6" fillId="0" borderId="0" xfId="0" applyFont="1" applyAlignment="1">
      <alignment horizontal="right"/>
    </xf>
    <xf numFmtId="3" fontId="6" fillId="0" borderId="0" xfId="0" applyNumberFormat="1" applyFont="1"/>
    <xf numFmtId="3" fontId="7" fillId="2" borderId="0" xfId="0" applyNumberFormat="1" applyFont="1" applyFill="1" applyAlignment="1">
      <alignment vertical="center"/>
    </xf>
    <xf numFmtId="14" fontId="7" fillId="0" borderId="0" xfId="0" applyNumberFormat="1" applyFont="1" applyAlignment="1">
      <alignment vertical="center"/>
    </xf>
    <xf numFmtId="0" fontId="7" fillId="0" borderId="0" xfId="0" applyFont="1" applyAlignment="1">
      <alignment vertical="center"/>
    </xf>
    <xf numFmtId="3" fontId="7" fillId="0" borderId="0" xfId="0" applyNumberFormat="1" applyFont="1" applyAlignment="1">
      <alignment vertical="center"/>
    </xf>
    <xf numFmtId="0" fontId="8" fillId="0" borderId="0" xfId="0" applyFont="1" applyAlignment="1">
      <alignment vertical="center"/>
    </xf>
    <xf numFmtId="0" fontId="12" fillId="0" borderId="0" xfId="0" applyFont="1"/>
    <xf numFmtId="3" fontId="13" fillId="0" borderId="0" xfId="0" applyNumberFormat="1" applyFont="1"/>
    <xf numFmtId="0" fontId="14" fillId="0" borderId="0" xfId="0" applyFont="1"/>
    <xf numFmtId="0" fontId="7" fillId="0" borderId="0" xfId="0" applyFont="1" applyAlignment="1">
      <alignment vertical="center" wrapText="1"/>
    </xf>
    <xf numFmtId="0" fontId="0" fillId="0" borderId="0" xfId="0" applyAlignment="1">
      <alignment vertical="center" wrapText="1"/>
    </xf>
    <xf numFmtId="14" fontId="12" fillId="0" borderId="0" xfId="0" applyNumberFormat="1" applyFont="1" applyAlignment="1">
      <alignment vertical="center"/>
    </xf>
    <xf numFmtId="0" fontId="0" fillId="0" borderId="0" xfId="0" applyAlignment="1">
      <alignment vertical="center"/>
    </xf>
    <xf numFmtId="14" fontId="7" fillId="0" borderId="0" xfId="0" applyNumberFormat="1" applyFont="1"/>
    <xf numFmtId="14" fontId="15" fillId="0" borderId="0" xfId="0" applyNumberFormat="1" applyFont="1" applyAlignment="1">
      <alignment vertical="center"/>
    </xf>
    <xf numFmtId="0" fontId="16" fillId="0" borderId="0" xfId="0" applyFont="1"/>
    <xf numFmtId="3" fontId="16" fillId="0" borderId="0" xfId="0" applyNumberFormat="1" applyFont="1"/>
    <xf numFmtId="0" fontId="17" fillId="0" borderId="0" xfId="0" applyFont="1"/>
    <xf numFmtId="14" fontId="16" fillId="0" borderId="0" xfId="0" applyNumberFormat="1" applyFont="1"/>
    <xf numFmtId="0" fontId="7" fillId="0" borderId="0" xfId="0" applyFont="1" applyAlignment="1">
      <alignment horizontal="center" wrapText="1"/>
    </xf>
    <xf numFmtId="3" fontId="7" fillId="0" borderId="0" xfId="0" applyNumberFormat="1" applyFont="1" applyAlignment="1">
      <alignment horizontal="center" wrapText="1"/>
    </xf>
    <xf numFmtId="1" fontId="9" fillId="0" borderId="0" xfId="0" applyNumberFormat="1" applyFont="1" applyAlignment="1">
      <alignment horizontal="center" wrapText="1"/>
    </xf>
    <xf numFmtId="0" fontId="12" fillId="0" borderId="0" xfId="0" applyFont="1" applyAlignment="1">
      <alignment horizontal="center" wrapText="1"/>
    </xf>
    <xf numFmtId="0" fontId="0" fillId="0" borderId="0" xfId="0" applyAlignment="1">
      <alignment horizontal="center" wrapText="1"/>
    </xf>
    <xf numFmtId="0" fontId="7" fillId="2" borderId="0" xfId="0" applyFont="1" applyFill="1" applyAlignment="1">
      <alignment vertical="center"/>
    </xf>
    <xf numFmtId="0" fontId="0" fillId="2" borderId="0" xfId="0" applyFill="1" applyAlignment="1">
      <alignment vertical="center"/>
    </xf>
    <xf numFmtId="14" fontId="7" fillId="2" borderId="0" xfId="0" applyNumberFormat="1" applyFont="1" applyFill="1" applyAlignment="1">
      <alignment vertical="center"/>
    </xf>
    <xf numFmtId="14" fontId="12" fillId="2" borderId="0" xfId="0" applyNumberFormat="1" applyFont="1" applyFill="1" applyAlignment="1">
      <alignment vertical="center"/>
    </xf>
    <xf numFmtId="0" fontId="18" fillId="0" borderId="0" xfId="0" applyFont="1"/>
    <xf numFmtId="14" fontId="0" fillId="0" borderId="0" xfId="0" applyNumberFormat="1" applyAlignment="1">
      <alignment horizontal="center"/>
    </xf>
    <xf numFmtId="0" fontId="0" fillId="0" borderId="0" xfId="0" applyAlignment="1">
      <alignment horizontal="left" vertical="center"/>
    </xf>
    <xf numFmtId="3" fontId="6" fillId="0" borderId="0" xfId="0" applyNumberFormat="1" applyFont="1" applyAlignment="1">
      <alignment vertical="center"/>
    </xf>
    <xf numFmtId="3" fontId="6" fillId="2" borderId="0" xfId="0" applyNumberFormat="1" applyFont="1" applyFill="1" applyAlignment="1">
      <alignment vertical="center"/>
    </xf>
    <xf numFmtId="1" fontId="9" fillId="0" borderId="0" xfId="0" applyNumberFormat="1" applyFont="1" applyAlignment="1">
      <alignment horizontal="center"/>
    </xf>
    <xf numFmtId="1" fontId="10" fillId="0" borderId="0" xfId="0" applyNumberFormat="1" applyFont="1" applyAlignment="1">
      <alignment horizontal="center"/>
    </xf>
    <xf numFmtId="1" fontId="9" fillId="0" borderId="0" xfId="0" applyNumberFormat="1" applyFont="1" applyAlignment="1">
      <alignment horizontal="center" vertical="center"/>
    </xf>
    <xf numFmtId="1" fontId="9" fillId="2" borderId="0" xfId="0" applyNumberFormat="1" applyFont="1" applyFill="1" applyAlignment="1">
      <alignment horizontal="center" vertical="center"/>
    </xf>
    <xf numFmtId="1" fontId="10" fillId="0" borderId="0" xfId="0" applyNumberFormat="1" applyFont="1" applyAlignment="1">
      <alignment horizontal="center" vertical="center"/>
    </xf>
    <xf numFmtId="1" fontId="10" fillId="2" borderId="0" xfId="0" applyNumberFormat="1" applyFont="1" applyFill="1" applyAlignment="1">
      <alignment horizontal="center" vertical="center"/>
    </xf>
    <xf numFmtId="1" fontId="11" fillId="0" borderId="0" xfId="0" applyNumberFormat="1" applyFont="1" applyAlignment="1">
      <alignment horizontal="center"/>
    </xf>
    <xf numFmtId="1" fontId="19" fillId="0" borderId="0" xfId="0" applyNumberFormat="1" applyFont="1" applyAlignment="1">
      <alignment horizontal="center"/>
    </xf>
    <xf numFmtId="1" fontId="17" fillId="0" borderId="0" xfId="0" applyNumberFormat="1" applyFont="1" applyAlignment="1">
      <alignment horizontal="right"/>
    </xf>
    <xf numFmtId="14" fontId="0" fillId="0" borderId="0" xfId="0" applyNumberFormat="1" applyAlignment="1">
      <alignment horizontal="center" wrapText="1"/>
    </xf>
    <xf numFmtId="0" fontId="0" fillId="0" borderId="0" xfId="0" applyAlignment="1">
      <alignment horizontal="center" vertical="center"/>
    </xf>
    <xf numFmtId="0" fontId="0" fillId="2" borderId="0" xfId="0" applyFill="1" applyAlignment="1">
      <alignment horizontal="center" vertical="center"/>
    </xf>
    <xf numFmtId="0" fontId="0" fillId="3" borderId="0" xfId="0" applyFill="1" applyAlignment="1">
      <alignment horizontal="center" vertical="center"/>
    </xf>
    <xf numFmtId="14" fontId="21" fillId="4" borderId="0" xfId="0" applyNumberFormat="1" applyFont="1" applyFill="1" applyAlignment="1">
      <alignment horizontal="center" wrapText="1"/>
    </xf>
    <xf numFmtId="0" fontId="0" fillId="5" borderId="0" xfId="0" applyFill="1" applyAlignment="1">
      <alignment horizontal="center" vertical="center"/>
    </xf>
    <xf numFmtId="0" fontId="22" fillId="0" borderId="0" xfId="0" applyFont="1"/>
    <xf numFmtId="0" fontId="22" fillId="0" borderId="0" xfId="0" applyFont="1" applyAlignment="1">
      <alignment horizontal="right"/>
    </xf>
    <xf numFmtId="0" fontId="23" fillId="0" borderId="0" xfId="0" applyFont="1"/>
    <xf numFmtId="0" fontId="7" fillId="6" borderId="0" xfId="0" applyFont="1" applyFill="1" applyAlignment="1">
      <alignment vertical="center"/>
    </xf>
    <xf numFmtId="3" fontId="7" fillId="6" borderId="0" xfId="0" applyNumberFormat="1" applyFont="1" applyFill="1" applyAlignment="1">
      <alignment vertical="center"/>
    </xf>
    <xf numFmtId="1" fontId="9" fillId="6" borderId="0" xfId="0" applyNumberFormat="1" applyFont="1" applyFill="1" applyAlignment="1">
      <alignment horizontal="center" vertical="center"/>
    </xf>
    <xf numFmtId="14" fontId="7" fillId="6" borderId="0" xfId="0" applyNumberFormat="1" applyFont="1" applyFill="1" applyAlignment="1">
      <alignment vertical="center"/>
    </xf>
    <xf numFmtId="14" fontId="12" fillId="6" borderId="0" xfId="0" applyNumberFormat="1" applyFont="1" applyFill="1" applyAlignment="1">
      <alignment vertical="center"/>
    </xf>
    <xf numFmtId="0" fontId="0" fillId="6" borderId="0" xfId="0" applyFill="1" applyAlignment="1">
      <alignment vertical="center"/>
    </xf>
    <xf numFmtId="3" fontId="6" fillId="6" borderId="0" xfId="0" applyNumberFormat="1" applyFont="1" applyFill="1" applyAlignment="1">
      <alignment vertical="center"/>
    </xf>
    <xf numFmtId="0" fontId="7" fillId="7" borderId="0" xfId="0" applyFont="1" applyFill="1" applyAlignment="1">
      <alignment vertical="center"/>
    </xf>
    <xf numFmtId="3" fontId="7" fillId="7" borderId="0" xfId="0" applyNumberFormat="1" applyFont="1" applyFill="1" applyAlignment="1">
      <alignment vertical="center"/>
    </xf>
    <xf numFmtId="1" fontId="9" fillId="7" borderId="0" xfId="0" applyNumberFormat="1" applyFont="1" applyFill="1" applyAlignment="1">
      <alignment horizontal="center" vertical="center"/>
    </xf>
    <xf numFmtId="14" fontId="7" fillId="7" borderId="0" xfId="0" applyNumberFormat="1" applyFont="1" applyFill="1" applyAlignment="1">
      <alignment vertical="center"/>
    </xf>
    <xf numFmtId="14" fontId="12" fillId="7" borderId="0" xfId="0" applyNumberFormat="1" applyFont="1" applyFill="1" applyAlignment="1">
      <alignment vertical="center"/>
    </xf>
    <xf numFmtId="0" fontId="0" fillId="7" borderId="0" xfId="0" applyFill="1" applyAlignment="1">
      <alignment vertical="center"/>
    </xf>
    <xf numFmtId="0" fontId="7" fillId="3" borderId="0" xfId="0" applyFont="1" applyFill="1" applyAlignment="1">
      <alignment vertical="center"/>
    </xf>
    <xf numFmtId="3" fontId="6" fillId="8" borderId="0" xfId="0" applyNumberFormat="1" applyFont="1" applyFill="1" applyAlignment="1">
      <alignment vertical="center"/>
    </xf>
    <xf numFmtId="0" fontId="18" fillId="0" borderId="0" xfId="0" applyFont="1" applyAlignment="1">
      <alignment horizontal="center"/>
    </xf>
    <xf numFmtId="0" fontId="20" fillId="0" borderId="0" xfId="0" applyFont="1" applyAlignment="1">
      <alignment horizontal="center" vertical="center"/>
    </xf>
    <xf numFmtId="0" fontId="7" fillId="0" borderId="0" xfId="0" applyFont="1" applyFill="1" applyAlignment="1">
      <alignment vertical="center"/>
    </xf>
  </cellXfs>
  <cellStyles count="1">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1A57-5104-48E4-B20E-2DAAE5750621}">
  <dimension ref="A1:W59"/>
  <sheetViews>
    <sheetView tabSelected="1" workbookViewId="0">
      <pane xSplit="2" ySplit="3" topLeftCell="C36" activePane="bottomRight" state="frozen"/>
      <selection pane="topRight" activeCell="C1" sqref="C1"/>
      <selection pane="bottomLeft" activeCell="A4" sqref="A4"/>
      <selection pane="bottomRight" activeCell="A47" sqref="A47"/>
    </sheetView>
  </sheetViews>
  <sheetFormatPr defaultRowHeight="15" outlineLevelCol="1"/>
  <cols>
    <col min="1" max="1" width="63.7109375" customWidth="1"/>
    <col min="2" max="2" width="22" customWidth="1"/>
    <col min="3" max="3" width="14.140625" style="1" customWidth="1"/>
    <col min="4" max="4" width="6.5703125" style="46" customWidth="1"/>
    <col min="5" max="5" width="6.42578125" style="46" customWidth="1"/>
    <col min="6" max="6" width="12.42578125" hidden="1" customWidth="1" outlineLevel="1"/>
    <col min="7" max="7" width="7.5703125" style="15" hidden="1" customWidth="1" outlineLevel="1"/>
    <col min="8" max="8" width="6.140625" hidden="1" customWidth="1" outlineLevel="1"/>
    <col min="9" max="9" width="14" style="1" hidden="1" customWidth="1" outlineLevel="1"/>
    <col min="10" max="10" width="14" hidden="1" customWidth="1" outlineLevel="1"/>
    <col min="11" max="11" width="9.140625" hidden="1" customWidth="1" outlineLevel="1"/>
    <col min="12" max="12" width="4.5703125" customWidth="1" collapsed="1"/>
    <col min="13" max="13" width="36" hidden="1" customWidth="1" outlineLevel="1"/>
    <col min="14" max="15" width="10.140625" hidden="1" customWidth="1" outlineLevel="1"/>
    <col min="16" max="16" width="12.7109375" hidden="1" customWidth="1" outlineLevel="1"/>
    <col min="17" max="17" width="18" customWidth="1" collapsed="1"/>
    <col min="18" max="18" width="16.42578125" customWidth="1"/>
    <col min="19" max="22" width="10.140625" bestFit="1" customWidth="1"/>
  </cols>
  <sheetData>
    <row r="1" spans="1:23" ht="21">
      <c r="A1" s="3" t="s">
        <v>176</v>
      </c>
      <c r="B1" s="3"/>
      <c r="C1" s="7" t="s">
        <v>151</v>
      </c>
      <c r="D1" s="40"/>
      <c r="E1" s="40"/>
      <c r="F1" s="5"/>
      <c r="G1" s="13"/>
      <c r="H1" s="5"/>
      <c r="I1" s="4"/>
      <c r="J1" s="5"/>
      <c r="K1" s="5"/>
      <c r="M1" s="73">
        <v>2023</v>
      </c>
      <c r="N1" s="73"/>
      <c r="O1" s="73"/>
      <c r="P1" s="73"/>
      <c r="Q1" s="73"/>
      <c r="R1" s="35">
        <v>2024</v>
      </c>
      <c r="S1" s="35">
        <v>2025</v>
      </c>
      <c r="W1" s="35">
        <v>2026</v>
      </c>
    </row>
    <row r="2" spans="1:23" s="2" customFormat="1">
      <c r="A2" s="6" t="s">
        <v>7</v>
      </c>
      <c r="B2" s="6"/>
      <c r="C2" s="7">
        <f>SUBTOTAL(9,C4:C39)</f>
        <v>18552000</v>
      </c>
      <c r="D2" s="41"/>
      <c r="E2" s="41"/>
      <c r="F2" s="7"/>
      <c r="G2" s="14"/>
      <c r="H2" s="7"/>
      <c r="I2" s="7">
        <f>SUBTOTAL(9,I4:I39)</f>
        <v>278000</v>
      </c>
      <c r="J2" s="7">
        <f>SUBTOTAL(9,J4:J39)</f>
        <v>18024000</v>
      </c>
      <c r="K2" s="3"/>
    </row>
    <row r="3" spans="1:23" s="30" customFormat="1" ht="43.5">
      <c r="A3" s="26"/>
      <c r="B3" s="26" t="s">
        <v>34</v>
      </c>
      <c r="C3" s="27" t="s">
        <v>153</v>
      </c>
      <c r="D3" s="28" t="s">
        <v>64</v>
      </c>
      <c r="E3" s="28" t="s">
        <v>65</v>
      </c>
      <c r="F3" s="26" t="s">
        <v>6</v>
      </c>
      <c r="G3" s="29" t="s">
        <v>15</v>
      </c>
      <c r="H3" s="26" t="s">
        <v>9</v>
      </c>
      <c r="I3" s="27" t="s">
        <v>12</v>
      </c>
      <c r="J3" s="26" t="s">
        <v>22</v>
      </c>
      <c r="K3" s="26"/>
      <c r="M3" s="36">
        <v>44949</v>
      </c>
      <c r="N3" s="49">
        <v>45048</v>
      </c>
      <c r="O3" s="49">
        <v>45082</v>
      </c>
      <c r="P3" s="49">
        <v>45091</v>
      </c>
      <c r="Q3" s="49">
        <v>45230</v>
      </c>
      <c r="R3" s="49">
        <v>45565</v>
      </c>
      <c r="S3" s="49">
        <v>45688</v>
      </c>
      <c r="T3" s="49">
        <v>45869</v>
      </c>
      <c r="U3" s="49">
        <v>45915</v>
      </c>
      <c r="V3" s="49">
        <v>45971</v>
      </c>
    </row>
    <row r="4" spans="1:23" s="17" customFormat="1" ht="15.75" customHeight="1">
      <c r="A4" s="16" t="s">
        <v>60</v>
      </c>
      <c r="B4" s="10" t="s">
        <v>31</v>
      </c>
      <c r="C4" s="11">
        <v>0</v>
      </c>
      <c r="D4" s="42">
        <v>2212</v>
      </c>
      <c r="E4" s="42"/>
      <c r="F4" s="9">
        <v>46295</v>
      </c>
      <c r="G4" s="9" t="s">
        <v>14</v>
      </c>
      <c r="H4" s="10" t="s">
        <v>11</v>
      </c>
      <c r="I4" s="11"/>
      <c r="J4" s="11"/>
      <c r="K4" s="16"/>
      <c r="M4" s="37" t="s">
        <v>53</v>
      </c>
      <c r="Q4" s="17" t="s">
        <v>118</v>
      </c>
    </row>
    <row r="5" spans="1:23" s="17" customFormat="1" ht="15.75" customHeight="1">
      <c r="A5" s="16" t="s">
        <v>61</v>
      </c>
      <c r="B5" s="16"/>
      <c r="C5" s="11">
        <v>0</v>
      </c>
      <c r="D5" s="42"/>
      <c r="E5" s="42"/>
      <c r="F5" s="9">
        <v>46295</v>
      </c>
      <c r="G5" s="9"/>
      <c r="H5" s="10" t="s">
        <v>11</v>
      </c>
      <c r="I5" s="11"/>
      <c r="J5" s="11"/>
      <c r="K5" s="16"/>
      <c r="M5" s="37"/>
    </row>
    <row r="6" spans="1:23" s="19" customFormat="1">
      <c r="A6" s="10" t="s">
        <v>47</v>
      </c>
      <c r="B6" s="10" t="s">
        <v>99</v>
      </c>
      <c r="C6" s="38"/>
      <c r="D6" s="44">
        <v>3745</v>
      </c>
      <c r="E6" s="44">
        <v>6124</v>
      </c>
      <c r="F6" s="9">
        <v>45199</v>
      </c>
      <c r="G6" s="18"/>
      <c r="H6" s="10" t="s">
        <v>8</v>
      </c>
      <c r="I6" s="11"/>
      <c r="J6" s="11"/>
      <c r="K6" s="10"/>
      <c r="N6" s="19" t="s">
        <v>75</v>
      </c>
      <c r="O6" s="19" t="s">
        <v>90</v>
      </c>
      <c r="Q6" s="19" t="s">
        <v>99</v>
      </c>
    </row>
    <row r="7" spans="1:23" s="19" customFormat="1">
      <c r="A7" s="10" t="s">
        <v>20</v>
      </c>
      <c r="B7" s="10"/>
      <c r="C7" s="11">
        <v>0</v>
      </c>
      <c r="D7" s="42">
        <v>3613</v>
      </c>
      <c r="E7" s="42"/>
      <c r="F7" s="9">
        <v>45930</v>
      </c>
      <c r="G7" s="9" t="s">
        <v>14</v>
      </c>
      <c r="H7" s="10" t="s">
        <v>8</v>
      </c>
      <c r="I7" s="11">
        <f t="shared" ref="I7" si="0">IF(H7="NE",C7,C7/2)</f>
        <v>0</v>
      </c>
      <c r="J7" s="11"/>
      <c r="K7" s="10"/>
      <c r="Q7" s="19" t="s">
        <v>119</v>
      </c>
    </row>
    <row r="8" spans="1:23" s="19" customFormat="1">
      <c r="A8" s="10" t="s">
        <v>54</v>
      </c>
      <c r="B8" s="10"/>
      <c r="C8" s="11">
        <v>0</v>
      </c>
      <c r="D8" s="42">
        <v>3613</v>
      </c>
      <c r="E8" s="42"/>
      <c r="F8" s="9">
        <v>45930</v>
      </c>
      <c r="G8" s="9" t="s">
        <v>14</v>
      </c>
      <c r="H8" s="10" t="s">
        <v>11</v>
      </c>
      <c r="I8" s="11"/>
      <c r="J8" s="11"/>
      <c r="K8" s="10"/>
    </row>
    <row r="9" spans="1:23" s="19" customFormat="1">
      <c r="A9" s="10" t="s">
        <v>24</v>
      </c>
      <c r="B9" s="10" t="s">
        <v>167</v>
      </c>
      <c r="C9" s="11">
        <v>0</v>
      </c>
      <c r="D9" s="42">
        <v>3613</v>
      </c>
      <c r="E9" s="42">
        <v>6121</v>
      </c>
      <c r="F9" s="9">
        <v>45199</v>
      </c>
      <c r="G9" s="9"/>
      <c r="H9" s="10" t="s">
        <v>11</v>
      </c>
      <c r="I9" s="11">
        <f>C9*0.15</f>
        <v>0</v>
      </c>
      <c r="J9" s="11">
        <f>C9*0.85</f>
        <v>0</v>
      </c>
      <c r="K9" s="10"/>
      <c r="M9" s="19" t="s">
        <v>39</v>
      </c>
      <c r="N9" s="19" t="s">
        <v>89</v>
      </c>
      <c r="R9" s="19" t="s">
        <v>138</v>
      </c>
      <c r="S9" s="19" t="s">
        <v>150</v>
      </c>
    </row>
    <row r="10" spans="1:23" s="19" customFormat="1">
      <c r="A10" s="10" t="s">
        <v>25</v>
      </c>
      <c r="B10" s="10" t="s">
        <v>29</v>
      </c>
      <c r="C10" s="11">
        <v>0</v>
      </c>
      <c r="D10" s="42"/>
      <c r="E10" s="42"/>
      <c r="F10" s="9">
        <v>45565</v>
      </c>
      <c r="G10" s="18"/>
      <c r="H10" s="10" t="s">
        <v>8</v>
      </c>
      <c r="I10" s="11"/>
      <c r="J10" s="11"/>
      <c r="K10" s="10"/>
    </row>
    <row r="11" spans="1:23" s="19" customFormat="1">
      <c r="A11" s="10" t="s">
        <v>26</v>
      </c>
      <c r="B11" s="10" t="s">
        <v>29</v>
      </c>
      <c r="C11" s="11">
        <v>0</v>
      </c>
      <c r="D11" s="42"/>
      <c r="E11" s="42"/>
      <c r="F11" s="9">
        <v>45565</v>
      </c>
      <c r="G11" s="18"/>
      <c r="H11" s="10" t="s">
        <v>8</v>
      </c>
      <c r="I11" s="11"/>
      <c r="J11" s="11"/>
      <c r="K11" s="10"/>
    </row>
    <row r="12" spans="1:23" s="19" customFormat="1">
      <c r="A12" s="10" t="s">
        <v>40</v>
      </c>
      <c r="B12" s="10" t="s">
        <v>33</v>
      </c>
      <c r="C12" s="38">
        <v>3000</v>
      </c>
      <c r="D12" s="44">
        <v>5512</v>
      </c>
      <c r="E12" s="44">
        <v>5139</v>
      </c>
      <c r="F12" s="9">
        <v>45046</v>
      </c>
      <c r="G12" s="18"/>
      <c r="H12" s="10" t="s">
        <v>8</v>
      </c>
      <c r="I12" s="11">
        <f>C12</f>
        <v>3000</v>
      </c>
      <c r="J12" s="11"/>
      <c r="K12" s="10"/>
      <c r="M12" s="32" t="s">
        <v>41</v>
      </c>
      <c r="N12" s="32" t="s">
        <v>76</v>
      </c>
      <c r="O12" s="32" t="s">
        <v>91</v>
      </c>
      <c r="P12" s="32" t="s">
        <v>94</v>
      </c>
      <c r="Q12" s="19" t="s">
        <v>120</v>
      </c>
      <c r="R12" s="19" t="s">
        <v>139</v>
      </c>
      <c r="S12" s="19" t="s">
        <v>120</v>
      </c>
    </row>
    <row r="13" spans="1:23" s="19" customFormat="1">
      <c r="A13" s="10" t="s">
        <v>21</v>
      </c>
      <c r="B13" s="10" t="s">
        <v>99</v>
      </c>
      <c r="C13" s="38"/>
      <c r="D13" s="44">
        <v>3636</v>
      </c>
      <c r="E13" s="44">
        <v>5169</v>
      </c>
      <c r="F13" s="9">
        <v>45107</v>
      </c>
      <c r="G13" s="9" t="s">
        <v>16</v>
      </c>
      <c r="H13" s="10" t="s">
        <v>8</v>
      </c>
      <c r="I13" s="11">
        <f>C13</f>
        <v>0</v>
      </c>
      <c r="J13" s="11">
        <f>C13-I13</f>
        <v>0</v>
      </c>
      <c r="K13" s="10"/>
      <c r="M13" s="19" t="s">
        <v>42</v>
      </c>
      <c r="N13" s="19" t="s">
        <v>77</v>
      </c>
      <c r="O13" s="19" t="s">
        <v>95</v>
      </c>
      <c r="Q13" s="19" t="s">
        <v>121</v>
      </c>
      <c r="R13" s="19" t="s">
        <v>140</v>
      </c>
    </row>
    <row r="14" spans="1:23" s="19" customFormat="1">
      <c r="A14" s="10" t="s">
        <v>23</v>
      </c>
      <c r="B14" s="10" t="s">
        <v>99</v>
      </c>
      <c r="C14" s="38"/>
      <c r="D14" s="44">
        <v>3745</v>
      </c>
      <c r="E14" s="44">
        <v>5137</v>
      </c>
      <c r="F14" s="9">
        <v>45046</v>
      </c>
      <c r="G14" s="9"/>
      <c r="H14" s="10" t="s">
        <v>8</v>
      </c>
      <c r="I14" s="11">
        <f>C14</f>
        <v>0</v>
      </c>
      <c r="J14" s="11"/>
      <c r="K14" s="10"/>
      <c r="M14" s="19" t="s">
        <v>36</v>
      </c>
      <c r="N14" s="19" t="s">
        <v>78</v>
      </c>
      <c r="Q14" s="19" t="s">
        <v>99</v>
      </c>
    </row>
    <row r="15" spans="1:23" s="19" customFormat="1">
      <c r="A15" s="10" t="s">
        <v>10</v>
      </c>
      <c r="B15" s="10" t="s">
        <v>30</v>
      </c>
      <c r="C15" s="11">
        <v>0</v>
      </c>
      <c r="D15" s="42"/>
      <c r="E15" s="42"/>
      <c r="F15" s="9"/>
      <c r="G15" s="9" t="s">
        <v>16</v>
      </c>
      <c r="H15" s="10" t="s">
        <v>8</v>
      </c>
      <c r="I15" s="11">
        <f t="shared" ref="I15:I17" si="1">C15</f>
        <v>0</v>
      </c>
      <c r="J15" s="11">
        <f t="shared" ref="J15:J51" si="2">C15-I15</f>
        <v>0</v>
      </c>
      <c r="K15" s="10"/>
      <c r="M15" s="19" t="s">
        <v>43</v>
      </c>
      <c r="O15" s="19" t="s">
        <v>96</v>
      </c>
      <c r="Q15" s="19" t="s">
        <v>122</v>
      </c>
      <c r="R15" s="19" t="s">
        <v>141</v>
      </c>
      <c r="S15" s="19" t="s">
        <v>146</v>
      </c>
    </row>
    <row r="16" spans="1:23" s="19" customFormat="1">
      <c r="A16" s="10" t="s">
        <v>0</v>
      </c>
      <c r="B16" s="10" t="s">
        <v>29</v>
      </c>
      <c r="C16" s="11">
        <v>0</v>
      </c>
      <c r="D16" s="42"/>
      <c r="E16" s="42"/>
      <c r="F16" s="9"/>
      <c r="G16" s="18" t="s">
        <v>16</v>
      </c>
      <c r="H16" s="10" t="s">
        <v>8</v>
      </c>
      <c r="I16" s="11">
        <f t="shared" si="1"/>
        <v>0</v>
      </c>
      <c r="J16" s="11">
        <f t="shared" si="2"/>
        <v>0</v>
      </c>
      <c r="K16" s="10"/>
      <c r="M16" s="19" t="s">
        <v>44</v>
      </c>
      <c r="Q16" s="19" t="s">
        <v>123</v>
      </c>
      <c r="R16" s="19" t="s">
        <v>142</v>
      </c>
      <c r="S16" s="19" t="s">
        <v>29</v>
      </c>
    </row>
    <row r="17" spans="1:20" s="19" customFormat="1">
      <c r="A17" s="10" t="s">
        <v>160</v>
      </c>
      <c r="B17" s="10" t="s">
        <v>99</v>
      </c>
      <c r="C17" s="38"/>
      <c r="D17" s="44">
        <v>3639</v>
      </c>
      <c r="E17" s="44">
        <v>5169</v>
      </c>
      <c r="F17" s="9">
        <v>45291</v>
      </c>
      <c r="G17" s="18"/>
      <c r="H17" s="10" t="s">
        <v>8</v>
      </c>
      <c r="I17" s="11">
        <f t="shared" si="1"/>
        <v>0</v>
      </c>
      <c r="J17" s="11">
        <v>0</v>
      </c>
      <c r="K17" s="10"/>
      <c r="M17" s="19" t="s">
        <v>37</v>
      </c>
      <c r="N17" s="19" t="s">
        <v>80</v>
      </c>
      <c r="O17" s="19" t="s">
        <v>97</v>
      </c>
      <c r="Q17" s="19" t="s">
        <v>124</v>
      </c>
      <c r="R17" s="19" t="s">
        <v>143</v>
      </c>
      <c r="S17" s="19" t="s">
        <v>147</v>
      </c>
      <c r="T17" s="19" t="s">
        <v>168</v>
      </c>
    </row>
    <row r="18" spans="1:20" s="19" customFormat="1">
      <c r="A18" s="10" t="s">
        <v>56</v>
      </c>
      <c r="B18" s="10" t="s">
        <v>31</v>
      </c>
      <c r="C18" s="11">
        <v>0</v>
      </c>
      <c r="D18" s="42">
        <v>3639</v>
      </c>
      <c r="E18" s="42">
        <v>6121</v>
      </c>
      <c r="F18" s="9">
        <v>46022</v>
      </c>
      <c r="G18" s="10" t="s">
        <v>14</v>
      </c>
      <c r="H18" s="10" t="s">
        <v>11</v>
      </c>
      <c r="I18" s="11">
        <v>0</v>
      </c>
      <c r="J18" s="11">
        <v>0</v>
      </c>
      <c r="K18" s="10"/>
      <c r="M18" s="32"/>
      <c r="N18" s="32"/>
      <c r="O18" s="32"/>
      <c r="P18" s="32"/>
    </row>
    <row r="19" spans="1:20" s="19" customFormat="1">
      <c r="A19" s="10" t="s">
        <v>13</v>
      </c>
      <c r="B19" s="10" t="s">
        <v>29</v>
      </c>
      <c r="C19" s="38">
        <v>115000</v>
      </c>
      <c r="D19" s="44">
        <v>2219</v>
      </c>
      <c r="E19" s="44">
        <v>5169</v>
      </c>
      <c r="F19" s="9">
        <v>45016</v>
      </c>
      <c r="G19" s="18" t="s">
        <v>16</v>
      </c>
      <c r="H19" s="10" t="s">
        <v>8</v>
      </c>
      <c r="I19" s="11">
        <f t="shared" ref="I19:I20" si="3">IF(H19="NE",C19,C19/2)</f>
        <v>115000</v>
      </c>
      <c r="J19" s="11">
        <f t="shared" si="2"/>
        <v>0</v>
      </c>
      <c r="K19" s="10"/>
      <c r="M19" s="19" t="s">
        <v>46</v>
      </c>
      <c r="N19" s="19" t="s">
        <v>81</v>
      </c>
      <c r="Q19" s="19" t="s">
        <v>125</v>
      </c>
    </row>
    <row r="20" spans="1:20" s="19" customFormat="1">
      <c r="A20" s="10" t="s">
        <v>1</v>
      </c>
      <c r="B20" s="10" t="s">
        <v>31</v>
      </c>
      <c r="C20" s="11">
        <v>0</v>
      </c>
      <c r="D20" s="42">
        <v>2219</v>
      </c>
      <c r="E20" s="42">
        <v>6121</v>
      </c>
      <c r="F20" s="9">
        <v>45565</v>
      </c>
      <c r="G20" s="9" t="s">
        <v>14</v>
      </c>
      <c r="H20" s="10" t="s">
        <v>11</v>
      </c>
      <c r="I20" s="11">
        <f t="shared" si="3"/>
        <v>0</v>
      </c>
      <c r="J20" s="11">
        <f t="shared" si="2"/>
        <v>0</v>
      </c>
      <c r="K20" s="10"/>
      <c r="Q20" s="19" t="s">
        <v>125</v>
      </c>
    </row>
    <row r="21" spans="1:20" s="19" customFormat="1">
      <c r="A21" s="10" t="s">
        <v>35</v>
      </c>
      <c r="B21" s="10" t="s">
        <v>99</v>
      </c>
      <c r="C21" s="38"/>
      <c r="D21" s="44">
        <v>3412</v>
      </c>
      <c r="E21" s="44">
        <v>6129</v>
      </c>
      <c r="F21" s="9">
        <v>45107</v>
      </c>
      <c r="G21" s="18"/>
      <c r="H21" s="10" t="s">
        <v>11</v>
      </c>
      <c r="I21" s="11">
        <f>C21*0.2</f>
        <v>0</v>
      </c>
      <c r="J21" s="11">
        <f>C21*0.8</f>
        <v>0</v>
      </c>
      <c r="K21" s="10"/>
      <c r="M21" s="19" t="s">
        <v>67</v>
      </c>
      <c r="N21" s="19" t="s">
        <v>82</v>
      </c>
      <c r="O21" s="19" t="s">
        <v>98</v>
      </c>
      <c r="Q21" s="19" t="s">
        <v>126</v>
      </c>
      <c r="S21" s="19" t="s">
        <v>148</v>
      </c>
    </row>
    <row r="22" spans="1:20" s="19" customFormat="1">
      <c r="A22" s="10" t="s">
        <v>48</v>
      </c>
      <c r="B22" s="10" t="s">
        <v>29</v>
      </c>
      <c r="C22" s="11">
        <v>0</v>
      </c>
      <c r="D22" s="42"/>
      <c r="E22" s="42"/>
      <c r="F22" s="9">
        <v>45565</v>
      </c>
      <c r="G22" s="18"/>
      <c r="H22" s="10" t="s">
        <v>8</v>
      </c>
      <c r="I22" s="11">
        <f>C22</f>
        <v>0</v>
      </c>
      <c r="J22" s="11"/>
      <c r="K22" s="10"/>
      <c r="M22" s="32"/>
      <c r="N22" s="32"/>
      <c r="O22" s="32"/>
      <c r="P22" s="32"/>
      <c r="Q22" s="19" t="s">
        <v>127</v>
      </c>
    </row>
    <row r="23" spans="1:20" s="32" customFormat="1">
      <c r="A23" s="75" t="s">
        <v>49</v>
      </c>
      <c r="B23" s="75" t="s">
        <v>99</v>
      </c>
      <c r="C23" s="8">
        <v>0</v>
      </c>
      <c r="D23" s="43"/>
      <c r="E23" s="43"/>
      <c r="F23" s="33"/>
      <c r="G23" s="34"/>
      <c r="H23" s="31" t="s">
        <v>8</v>
      </c>
      <c r="I23" s="8">
        <f t="shared" ref="I23:I27" si="4">C23</f>
        <v>0</v>
      </c>
      <c r="J23" s="8"/>
      <c r="K23" s="31"/>
      <c r="Q23" s="32" t="s">
        <v>99</v>
      </c>
    </row>
    <row r="24" spans="1:20" s="32" customFormat="1">
      <c r="A24" s="75" t="s">
        <v>58</v>
      </c>
      <c r="B24" s="75" t="s">
        <v>99</v>
      </c>
      <c r="C24" s="39"/>
      <c r="D24" s="45">
        <v>3412</v>
      </c>
      <c r="E24" s="45">
        <v>5171</v>
      </c>
      <c r="F24" s="33">
        <v>45077</v>
      </c>
      <c r="G24" s="34"/>
      <c r="H24" s="31" t="s">
        <v>8</v>
      </c>
      <c r="I24" s="8">
        <f t="shared" si="4"/>
        <v>0</v>
      </c>
      <c r="J24" s="8"/>
      <c r="K24" s="31"/>
      <c r="N24" s="32" t="s">
        <v>83</v>
      </c>
      <c r="O24" s="32" t="s">
        <v>78</v>
      </c>
      <c r="Q24" s="32" t="s">
        <v>99</v>
      </c>
    </row>
    <row r="25" spans="1:20" s="19" customFormat="1">
      <c r="A25" s="75" t="s">
        <v>51</v>
      </c>
      <c r="B25" s="75" t="s">
        <v>128</v>
      </c>
      <c r="C25" s="11">
        <v>0</v>
      </c>
      <c r="D25" s="42"/>
      <c r="E25" s="42"/>
      <c r="F25" s="9">
        <v>45838</v>
      </c>
      <c r="G25" s="18"/>
      <c r="H25" s="10" t="s">
        <v>8</v>
      </c>
      <c r="I25" s="11">
        <f t="shared" si="4"/>
        <v>0</v>
      </c>
      <c r="J25" s="11"/>
      <c r="K25" s="10"/>
      <c r="M25" s="32"/>
      <c r="N25" s="32"/>
      <c r="O25" s="32"/>
      <c r="P25" s="32"/>
      <c r="Q25" s="19" t="s">
        <v>129</v>
      </c>
    </row>
    <row r="26" spans="1:20" s="32" customFormat="1">
      <c r="A26" s="75" t="s">
        <v>62</v>
      </c>
      <c r="B26" s="75" t="s">
        <v>99</v>
      </c>
      <c r="C26" s="39"/>
      <c r="D26" s="45">
        <v>5512</v>
      </c>
      <c r="E26" s="45">
        <v>5171</v>
      </c>
      <c r="F26" s="33">
        <v>45046</v>
      </c>
      <c r="G26" s="34"/>
      <c r="H26" s="31" t="s">
        <v>8</v>
      </c>
      <c r="I26" s="8">
        <f t="shared" si="4"/>
        <v>0</v>
      </c>
      <c r="J26" s="8"/>
      <c r="K26" s="31"/>
      <c r="N26" s="32" t="s">
        <v>84</v>
      </c>
      <c r="O26" s="32" t="s">
        <v>92</v>
      </c>
      <c r="P26" s="32" t="s">
        <v>78</v>
      </c>
      <c r="Q26" s="32" t="s">
        <v>99</v>
      </c>
    </row>
    <row r="27" spans="1:20" s="32" customFormat="1">
      <c r="A27" s="75" t="s">
        <v>63</v>
      </c>
      <c r="B27" s="75" t="s">
        <v>99</v>
      </c>
      <c r="C27" s="8">
        <v>0</v>
      </c>
      <c r="D27" s="43"/>
      <c r="E27" s="43"/>
      <c r="F27" s="33"/>
      <c r="G27" s="34"/>
      <c r="H27" s="31" t="s">
        <v>8</v>
      </c>
      <c r="I27" s="8">
        <f t="shared" si="4"/>
        <v>0</v>
      </c>
      <c r="J27" s="8"/>
      <c r="K27" s="31"/>
      <c r="N27" s="32" t="s">
        <v>85</v>
      </c>
      <c r="Q27" s="32" t="s">
        <v>130</v>
      </c>
    </row>
    <row r="28" spans="1:20" s="63" customFormat="1">
      <c r="A28" s="58" t="s">
        <v>55</v>
      </c>
      <c r="B28" s="58" t="s">
        <v>99</v>
      </c>
      <c r="C28" s="59"/>
      <c r="D28" s="60"/>
      <c r="E28" s="60"/>
      <c r="F28" s="61">
        <v>45382</v>
      </c>
      <c r="G28" s="62" t="s">
        <v>11</v>
      </c>
      <c r="H28" s="58" t="s">
        <v>8</v>
      </c>
      <c r="I28" s="59"/>
      <c r="J28" s="59"/>
      <c r="K28" s="58"/>
    </row>
    <row r="29" spans="1:20" s="19" customFormat="1">
      <c r="A29" s="10" t="s">
        <v>57</v>
      </c>
      <c r="B29" s="10" t="s">
        <v>30</v>
      </c>
      <c r="C29" s="72">
        <v>34000</v>
      </c>
      <c r="D29" s="44">
        <v>5512</v>
      </c>
      <c r="E29" s="44">
        <v>5137</v>
      </c>
      <c r="F29" s="9">
        <v>45777</v>
      </c>
      <c r="G29" s="18"/>
      <c r="H29" s="10" t="s">
        <v>11</v>
      </c>
      <c r="I29" s="11">
        <v>10000</v>
      </c>
      <c r="J29" s="11">
        <v>24000</v>
      </c>
      <c r="K29" s="10"/>
      <c r="M29" s="32" t="s">
        <v>68</v>
      </c>
      <c r="N29" s="32" t="s">
        <v>86</v>
      </c>
      <c r="O29" s="32" t="s">
        <v>93</v>
      </c>
      <c r="P29" s="32" t="s">
        <v>100</v>
      </c>
      <c r="Q29" s="19" t="s">
        <v>131</v>
      </c>
      <c r="S29" s="19" t="s">
        <v>154</v>
      </c>
      <c r="T29" s="19" t="s">
        <v>163</v>
      </c>
    </row>
    <row r="30" spans="1:20" s="32" customFormat="1">
      <c r="A30" s="31" t="s">
        <v>52</v>
      </c>
      <c r="B30" s="31" t="s">
        <v>99</v>
      </c>
      <c r="C30" s="39"/>
      <c r="D30" s="43"/>
      <c r="E30" s="43"/>
      <c r="F30" s="33">
        <v>45291</v>
      </c>
      <c r="G30" s="34"/>
      <c r="H30" s="31" t="s">
        <v>8</v>
      </c>
      <c r="I30" s="8"/>
      <c r="J30" s="8"/>
      <c r="K30" s="31"/>
      <c r="N30" s="32" t="s">
        <v>87</v>
      </c>
      <c r="P30" s="32" t="s">
        <v>101</v>
      </c>
      <c r="Q30" s="32" t="s">
        <v>132</v>
      </c>
    </row>
    <row r="31" spans="1:20" s="63" customFormat="1">
      <c r="A31" s="58" t="s">
        <v>133</v>
      </c>
      <c r="B31" s="58" t="s">
        <v>99</v>
      </c>
      <c r="C31" s="64"/>
      <c r="D31" s="60"/>
      <c r="E31" s="60"/>
      <c r="F31" s="61">
        <v>45473</v>
      </c>
      <c r="G31" s="62"/>
      <c r="H31" s="58" t="s">
        <v>8</v>
      </c>
      <c r="I31" s="59"/>
      <c r="J31" s="59"/>
      <c r="K31" s="58"/>
    </row>
    <row r="32" spans="1:20" s="19" customFormat="1">
      <c r="A32" s="10" t="s">
        <v>113</v>
      </c>
      <c r="B32" s="10" t="s">
        <v>99</v>
      </c>
      <c r="C32" s="72">
        <v>50000</v>
      </c>
      <c r="D32" s="42"/>
      <c r="E32" s="42"/>
      <c r="F32" s="9">
        <v>45747</v>
      </c>
      <c r="G32" s="18"/>
      <c r="H32" s="10" t="s">
        <v>8</v>
      </c>
      <c r="I32" s="11">
        <v>50000</v>
      </c>
      <c r="J32" s="11"/>
      <c r="K32" s="10"/>
      <c r="M32" s="63"/>
      <c r="N32" s="63"/>
      <c r="O32" s="63"/>
      <c r="P32" s="63"/>
      <c r="S32" s="19" t="s">
        <v>149</v>
      </c>
      <c r="T32" s="19" t="s">
        <v>164</v>
      </c>
    </row>
    <row r="33" spans="1:23" s="63" customFormat="1">
      <c r="A33" s="58" t="s">
        <v>115</v>
      </c>
      <c r="B33" s="58" t="s">
        <v>99</v>
      </c>
      <c r="C33" s="64"/>
      <c r="D33" s="60"/>
      <c r="E33" s="60"/>
      <c r="F33" s="61">
        <v>45473</v>
      </c>
      <c r="G33" s="62"/>
      <c r="H33" s="58" t="s">
        <v>11</v>
      </c>
      <c r="I33" s="59"/>
      <c r="J33" s="59"/>
      <c r="K33" s="58"/>
      <c r="R33" s="63" t="s">
        <v>144</v>
      </c>
    </row>
    <row r="34" spans="1:23" s="19" customFormat="1">
      <c r="A34" s="10" t="s">
        <v>114</v>
      </c>
      <c r="B34" s="10" t="s">
        <v>99</v>
      </c>
      <c r="C34" s="38">
        <v>18000000</v>
      </c>
      <c r="D34" s="42"/>
      <c r="E34" s="42"/>
      <c r="F34" s="9">
        <v>45869</v>
      </c>
      <c r="G34" s="18"/>
      <c r="H34" s="10" t="s">
        <v>11</v>
      </c>
      <c r="I34" s="11">
        <v>0</v>
      </c>
      <c r="J34" s="11">
        <v>18000000</v>
      </c>
      <c r="K34" s="10"/>
      <c r="M34" s="63"/>
      <c r="N34" s="63"/>
      <c r="O34" s="63"/>
      <c r="P34" s="63"/>
      <c r="T34" s="19" t="s">
        <v>165</v>
      </c>
      <c r="W34" s="19" t="s">
        <v>170</v>
      </c>
    </row>
    <row r="35" spans="1:23" s="19" customFormat="1" ht="15.75" customHeight="1">
      <c r="A35" s="10" t="s">
        <v>116</v>
      </c>
      <c r="B35" s="10" t="s">
        <v>30</v>
      </c>
      <c r="C35" s="38">
        <v>0</v>
      </c>
      <c r="D35" s="42"/>
      <c r="E35" s="42"/>
      <c r="F35" s="9">
        <v>46081</v>
      </c>
      <c r="G35" s="18"/>
      <c r="H35" s="10" t="s">
        <v>11</v>
      </c>
      <c r="I35" s="11"/>
      <c r="J35" s="11"/>
      <c r="K35" s="10"/>
      <c r="M35" s="63"/>
      <c r="N35" s="63"/>
      <c r="O35" s="63"/>
      <c r="P35" s="63"/>
    </row>
    <row r="36" spans="1:23" s="19" customFormat="1">
      <c r="A36" s="10" t="s">
        <v>152</v>
      </c>
      <c r="B36" s="10" t="s">
        <v>33</v>
      </c>
      <c r="C36" s="38">
        <v>50000</v>
      </c>
      <c r="D36" s="42"/>
      <c r="E36" s="42"/>
      <c r="F36" s="9"/>
      <c r="G36" s="18"/>
      <c r="H36" s="10" t="s">
        <v>8</v>
      </c>
      <c r="I36" s="11">
        <f>C36</f>
        <v>50000</v>
      </c>
      <c r="J36" s="11"/>
      <c r="K36" s="10"/>
      <c r="V36" s="19" t="s">
        <v>169</v>
      </c>
    </row>
    <row r="37" spans="1:23" s="19" customFormat="1">
      <c r="A37" s="10" t="s">
        <v>158</v>
      </c>
      <c r="B37" s="10" t="s">
        <v>99</v>
      </c>
      <c r="C37" s="38">
        <v>50000</v>
      </c>
      <c r="D37" s="42"/>
      <c r="E37" s="42"/>
      <c r="F37" s="9"/>
      <c r="G37" s="18"/>
      <c r="H37" s="10"/>
      <c r="I37" s="11">
        <f>C37</f>
        <v>50000</v>
      </c>
      <c r="J37" s="11"/>
      <c r="K37" s="10"/>
      <c r="T37" s="19" t="s">
        <v>166</v>
      </c>
    </row>
    <row r="38" spans="1:23" s="19" customFormat="1">
      <c r="A38" s="10" t="s">
        <v>159</v>
      </c>
      <c r="B38" s="10" t="s">
        <v>99</v>
      </c>
      <c r="C38" s="38">
        <v>200000</v>
      </c>
      <c r="D38" s="42"/>
      <c r="E38" s="42"/>
      <c r="F38" s="9"/>
      <c r="G38" s="18"/>
      <c r="H38" s="10"/>
      <c r="I38" s="11"/>
      <c r="J38" s="11"/>
      <c r="K38" s="10"/>
      <c r="T38" s="19" t="s">
        <v>166</v>
      </c>
    </row>
    <row r="39" spans="1:23" s="19" customFormat="1">
      <c r="A39" s="10" t="s">
        <v>161</v>
      </c>
      <c r="B39" s="10" t="s">
        <v>99</v>
      </c>
      <c r="C39" s="38">
        <v>50000</v>
      </c>
      <c r="D39" s="42"/>
      <c r="E39" s="42"/>
      <c r="F39" s="9"/>
      <c r="G39" s="18"/>
      <c r="H39" s="10"/>
      <c r="I39" s="11"/>
      <c r="J39" s="11"/>
      <c r="K39" s="10"/>
      <c r="V39" s="19" t="s">
        <v>166</v>
      </c>
      <c r="W39" s="19" t="s">
        <v>166</v>
      </c>
    </row>
    <row r="40" spans="1:23" s="19" customFormat="1">
      <c r="A40" s="71" t="s">
        <v>171</v>
      </c>
      <c r="B40" s="71" t="s">
        <v>173</v>
      </c>
      <c r="C40" s="38">
        <v>5000</v>
      </c>
      <c r="D40" s="42"/>
      <c r="E40" s="42"/>
      <c r="F40" s="9"/>
      <c r="G40" s="18"/>
      <c r="H40" s="10"/>
      <c r="I40" s="11"/>
      <c r="J40" s="11"/>
      <c r="K40" s="10"/>
    </row>
    <row r="41" spans="1:23" s="19" customFormat="1">
      <c r="A41" s="71" t="s">
        <v>172</v>
      </c>
      <c r="B41" s="71" t="s">
        <v>173</v>
      </c>
      <c r="C41" s="38">
        <v>5000</v>
      </c>
      <c r="D41" s="42"/>
      <c r="E41" s="42"/>
      <c r="F41" s="9"/>
      <c r="G41" s="18"/>
      <c r="H41" s="10"/>
      <c r="I41" s="11"/>
      <c r="J41" s="11"/>
      <c r="K41" s="10"/>
    </row>
    <row r="42" spans="1:23" s="19" customFormat="1">
      <c r="A42" s="71" t="s">
        <v>174</v>
      </c>
      <c r="B42" s="71" t="s">
        <v>173</v>
      </c>
      <c r="C42" s="38">
        <v>40000</v>
      </c>
      <c r="D42" s="42"/>
      <c r="E42" s="42"/>
      <c r="F42" s="9"/>
      <c r="G42" s="18"/>
      <c r="H42" s="10"/>
      <c r="I42" s="11"/>
      <c r="J42" s="11"/>
      <c r="K42" s="10"/>
    </row>
    <row r="43" spans="1:23" s="19" customFormat="1">
      <c r="A43" s="71" t="s">
        <v>175</v>
      </c>
      <c r="B43" s="71" t="s">
        <v>173</v>
      </c>
      <c r="C43" s="38">
        <v>110110</v>
      </c>
      <c r="D43" s="42"/>
      <c r="E43" s="42"/>
      <c r="F43" s="9"/>
      <c r="G43" s="18"/>
      <c r="H43" s="10"/>
      <c r="I43" s="11"/>
      <c r="J43" s="11"/>
      <c r="K43" s="10"/>
    </row>
    <row r="44" spans="1:23" s="19" customFormat="1">
      <c r="A44" s="10"/>
      <c r="B44" s="10"/>
      <c r="C44" s="38"/>
      <c r="D44" s="42"/>
      <c r="E44" s="42"/>
      <c r="F44" s="9"/>
      <c r="G44" s="18"/>
      <c r="H44" s="10"/>
      <c r="I44" s="11"/>
      <c r="J44" s="11"/>
      <c r="K44" s="10"/>
    </row>
    <row r="45" spans="1:23" s="19" customFormat="1">
      <c r="A45" s="10" t="s">
        <v>50</v>
      </c>
      <c r="B45" s="10" t="s">
        <v>32</v>
      </c>
      <c r="C45" s="11"/>
      <c r="D45" s="42"/>
      <c r="E45" s="42"/>
      <c r="F45" s="9"/>
      <c r="G45" s="18"/>
      <c r="H45" s="10"/>
      <c r="I45" s="11"/>
      <c r="J45" s="11">
        <v>0</v>
      </c>
      <c r="K45" s="10"/>
      <c r="Q45" s="19" t="s">
        <v>134</v>
      </c>
    </row>
    <row r="46" spans="1:23" s="19" customFormat="1">
      <c r="A46" s="10"/>
      <c r="B46" s="10"/>
      <c r="C46" s="11"/>
      <c r="D46" s="42"/>
      <c r="E46" s="42"/>
      <c r="F46" s="9"/>
      <c r="G46" s="18"/>
      <c r="H46" s="10"/>
      <c r="I46" s="11"/>
      <c r="J46" s="11"/>
      <c r="K46" s="10"/>
    </row>
    <row r="47" spans="1:23" s="10" customFormat="1" ht="21" customHeight="1">
      <c r="A47" s="10" t="s">
        <v>155</v>
      </c>
      <c r="B47" s="10" t="s">
        <v>32</v>
      </c>
      <c r="C47" s="11">
        <v>40000</v>
      </c>
      <c r="D47" s="42"/>
      <c r="E47" s="42"/>
      <c r="F47" s="9"/>
      <c r="G47" s="21" t="s">
        <v>16</v>
      </c>
      <c r="H47" s="10" t="s">
        <v>8</v>
      </c>
      <c r="I47" s="11">
        <f t="shared" ref="I47:I51" si="5">IF(H47="NE",C47,C47/2)</f>
        <v>40000</v>
      </c>
      <c r="J47" s="11">
        <f t="shared" si="2"/>
        <v>0</v>
      </c>
      <c r="N47" s="10" t="s">
        <v>88</v>
      </c>
      <c r="P47" s="10" t="s">
        <v>102</v>
      </c>
      <c r="Q47" s="10" t="s">
        <v>102</v>
      </c>
    </row>
    <row r="48" spans="1:23" s="10" customFormat="1" ht="20.25" customHeight="1">
      <c r="A48" s="10" t="s">
        <v>156</v>
      </c>
      <c r="B48" s="10" t="s">
        <v>32</v>
      </c>
      <c r="C48" s="11">
        <v>30000</v>
      </c>
      <c r="D48" s="42">
        <v>3319</v>
      </c>
      <c r="E48" s="42" t="s">
        <v>17</v>
      </c>
      <c r="F48" s="9"/>
      <c r="G48" s="21" t="s">
        <v>16</v>
      </c>
      <c r="H48" s="10" t="s">
        <v>8</v>
      </c>
      <c r="I48" s="11">
        <f t="shared" si="5"/>
        <v>30000</v>
      </c>
      <c r="J48" s="11">
        <f t="shared" si="2"/>
        <v>0</v>
      </c>
    </row>
    <row r="49" spans="1:16" s="10" customFormat="1" ht="18" customHeight="1">
      <c r="C49" s="11"/>
      <c r="D49" s="42"/>
      <c r="E49" s="42"/>
      <c r="I49" s="11">
        <f t="shared" si="5"/>
        <v>0</v>
      </c>
      <c r="J49" s="11">
        <f t="shared" si="2"/>
        <v>0</v>
      </c>
    </row>
    <row r="50" spans="1:16" s="5" customFormat="1" ht="14.25">
      <c r="A50" s="10" t="s">
        <v>18</v>
      </c>
      <c r="B50" s="10" t="s">
        <v>32</v>
      </c>
      <c r="C50" s="4">
        <v>10000</v>
      </c>
      <c r="D50" s="40">
        <v>3319</v>
      </c>
      <c r="E50" s="40">
        <v>5492</v>
      </c>
      <c r="F50" s="20"/>
      <c r="G50" s="21" t="s">
        <v>16</v>
      </c>
      <c r="H50" s="10" t="s">
        <v>8</v>
      </c>
      <c r="I50" s="11">
        <f t="shared" si="5"/>
        <v>10000</v>
      </c>
      <c r="J50" s="11">
        <f t="shared" si="2"/>
        <v>0</v>
      </c>
    </row>
    <row r="51" spans="1:16" s="5" customFormat="1" ht="14.25">
      <c r="A51" s="10" t="s">
        <v>19</v>
      </c>
      <c r="B51" s="10" t="s">
        <v>32</v>
      </c>
      <c r="C51" s="4">
        <v>2000</v>
      </c>
      <c r="D51" s="40">
        <v>3319</v>
      </c>
      <c r="E51" s="40">
        <v>5194</v>
      </c>
      <c r="F51" s="20"/>
      <c r="G51" s="21" t="s">
        <v>16</v>
      </c>
      <c r="H51" s="10" t="s">
        <v>8</v>
      </c>
      <c r="I51" s="11">
        <f t="shared" si="5"/>
        <v>2000</v>
      </c>
      <c r="J51" s="11">
        <f t="shared" si="2"/>
        <v>0</v>
      </c>
      <c r="P51" s="5" t="s">
        <v>103</v>
      </c>
    </row>
    <row r="52" spans="1:16">
      <c r="A52" s="12"/>
      <c r="B52" s="12"/>
    </row>
    <row r="53" spans="1:16" s="22" customFormat="1">
      <c r="A53" s="24"/>
      <c r="B53" s="24"/>
      <c r="D53" s="47"/>
      <c r="E53" s="47"/>
      <c r="F53" s="23"/>
    </row>
    <row r="54" spans="1:16" s="22" customFormat="1">
      <c r="A54" s="22" t="s">
        <v>177</v>
      </c>
      <c r="D54" s="47"/>
      <c r="E54" s="47"/>
      <c r="F54" s="23"/>
    </row>
    <row r="55" spans="1:16" ht="15.75">
      <c r="A55" s="22"/>
      <c r="B55" s="22"/>
      <c r="C55" s="22"/>
      <c r="D55" s="47"/>
      <c r="E55" s="47"/>
      <c r="F55" s="23"/>
    </row>
    <row r="56" spans="1:16" ht="15.75">
      <c r="A56" s="24" t="s">
        <v>178</v>
      </c>
      <c r="B56" s="24"/>
      <c r="C56" s="25"/>
      <c r="D56" s="47"/>
      <c r="E56" s="47"/>
      <c r="F56" s="23"/>
    </row>
    <row r="57" spans="1:16" s="15" customFormat="1" ht="15.75">
      <c r="A57" s="24"/>
      <c r="B57" s="24"/>
      <c r="C57" s="22"/>
      <c r="D57" s="47"/>
      <c r="E57" s="47"/>
      <c r="F57" s="23"/>
      <c r="H57"/>
      <c r="I57" s="1"/>
      <c r="J57"/>
      <c r="K57"/>
      <c r="L57"/>
      <c r="M57"/>
      <c r="N57"/>
      <c r="O57"/>
      <c r="P57"/>
    </row>
    <row r="58" spans="1:16" s="15" customFormat="1" ht="15.75">
      <c r="A58" s="24" t="s">
        <v>27</v>
      </c>
      <c r="B58" s="24"/>
      <c r="C58" s="22"/>
      <c r="D58" s="47" t="s">
        <v>28</v>
      </c>
      <c r="E58" s="47"/>
      <c r="F58" s="23"/>
      <c r="H58"/>
      <c r="I58" s="1"/>
      <c r="J58"/>
      <c r="K58"/>
      <c r="L58"/>
      <c r="M58"/>
      <c r="N58"/>
      <c r="O58"/>
      <c r="P58"/>
    </row>
    <row r="59" spans="1:16" s="15" customFormat="1" ht="15.75">
      <c r="A59" s="22"/>
      <c r="B59" s="22"/>
      <c r="C59" s="22"/>
      <c r="D59" s="47"/>
      <c r="E59" s="47"/>
      <c r="F59" s="23"/>
      <c r="H59"/>
      <c r="I59" s="1"/>
      <c r="J59"/>
      <c r="K59"/>
      <c r="L59"/>
      <c r="M59"/>
      <c r="N59"/>
      <c r="O59"/>
      <c r="P59"/>
    </row>
  </sheetData>
  <autoFilter ref="A3:L51" xr:uid="{00000000-0009-0000-0000-000001000000}"/>
  <mergeCells count="1">
    <mergeCell ref="M1:Q1"/>
  </mergeCells>
  <pageMargins left="0.7" right="0.7" top="0.78740157499999996" bottom="0.78740157499999996"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954C9-B879-467C-85E7-E4513FB0532F}">
  <dimension ref="A1:W55"/>
  <sheetViews>
    <sheetView workbookViewId="0">
      <pane xSplit="2" ySplit="3" topLeftCell="C21" activePane="bottomRight" state="frozen"/>
      <selection pane="topRight" activeCell="C1" sqref="C1"/>
      <selection pane="bottomLeft" activeCell="A4" sqref="A4"/>
      <selection pane="bottomRight" activeCell="A21" sqref="A21"/>
    </sheetView>
  </sheetViews>
  <sheetFormatPr defaultRowHeight="15" outlineLevelCol="1"/>
  <cols>
    <col min="1" max="1" width="63.7109375" customWidth="1"/>
    <col min="2" max="2" width="22" customWidth="1"/>
    <col min="3" max="3" width="14.140625" style="1" customWidth="1"/>
    <col min="4" max="4" width="6.5703125" style="46" customWidth="1"/>
    <col min="5" max="5" width="6.42578125" style="46" customWidth="1"/>
    <col min="6" max="6" width="12.42578125" hidden="1" customWidth="1" outlineLevel="1"/>
    <col min="7" max="7" width="7.5703125" style="15" hidden="1" customWidth="1" outlineLevel="1"/>
    <col min="8" max="8" width="6.140625" hidden="1" customWidth="1" outlineLevel="1"/>
    <col min="9" max="9" width="14" style="1" hidden="1" customWidth="1" outlineLevel="1"/>
    <col min="10" max="10" width="14" hidden="1" customWidth="1" outlineLevel="1"/>
    <col min="11" max="11" width="9.140625" hidden="1" customWidth="1" outlineLevel="1"/>
    <col min="12" max="12" width="4.5703125" customWidth="1" collapsed="1"/>
    <col min="13" max="13" width="36" hidden="1" customWidth="1" outlineLevel="1"/>
    <col min="14" max="15" width="10.140625" hidden="1" customWidth="1" outlineLevel="1"/>
    <col min="16" max="16" width="12.7109375" hidden="1" customWidth="1" outlineLevel="1"/>
    <col min="17" max="17" width="18" customWidth="1" collapsed="1"/>
    <col min="18" max="18" width="16.42578125" customWidth="1"/>
    <col min="19" max="22" width="10.140625" bestFit="1" customWidth="1"/>
  </cols>
  <sheetData>
    <row r="1" spans="1:22" ht="21">
      <c r="A1" s="3" t="s">
        <v>145</v>
      </c>
      <c r="B1" s="3"/>
      <c r="C1" s="7" t="s">
        <v>151</v>
      </c>
      <c r="D1" s="40"/>
      <c r="E1" s="40"/>
      <c r="F1" s="5"/>
      <c r="G1" s="13"/>
      <c r="H1" s="5"/>
      <c r="I1" s="4"/>
      <c r="J1" s="5"/>
      <c r="K1" s="5"/>
      <c r="M1" s="73">
        <v>2023</v>
      </c>
      <c r="N1" s="73"/>
      <c r="O1" s="73"/>
      <c r="P1" s="73"/>
      <c r="Q1" s="73"/>
      <c r="R1" s="35">
        <v>2024</v>
      </c>
      <c r="S1" s="35">
        <v>2025</v>
      </c>
    </row>
    <row r="2" spans="1:22" s="2" customFormat="1">
      <c r="A2" s="6" t="s">
        <v>7</v>
      </c>
      <c r="B2" s="6"/>
      <c r="C2" s="7">
        <f>SUBTOTAL(9,C4:C39)</f>
        <v>18552000</v>
      </c>
      <c r="D2" s="41"/>
      <c r="E2" s="41"/>
      <c r="F2" s="7"/>
      <c r="G2" s="14"/>
      <c r="H2" s="7"/>
      <c r="I2" s="7">
        <f>SUBTOTAL(9,I4:I39)</f>
        <v>278000</v>
      </c>
      <c r="J2" s="7">
        <f>SUBTOTAL(9,J4:J39)</f>
        <v>18024000</v>
      </c>
      <c r="K2" s="3"/>
    </row>
    <row r="3" spans="1:22" s="30" customFormat="1" ht="43.5">
      <c r="A3" s="26"/>
      <c r="B3" s="26" t="s">
        <v>34</v>
      </c>
      <c r="C3" s="27" t="s">
        <v>153</v>
      </c>
      <c r="D3" s="28" t="s">
        <v>64</v>
      </c>
      <c r="E3" s="28" t="s">
        <v>65</v>
      </c>
      <c r="F3" s="26" t="s">
        <v>6</v>
      </c>
      <c r="G3" s="29" t="s">
        <v>15</v>
      </c>
      <c r="H3" s="26" t="s">
        <v>9</v>
      </c>
      <c r="I3" s="27" t="s">
        <v>12</v>
      </c>
      <c r="J3" s="26" t="s">
        <v>22</v>
      </c>
      <c r="K3" s="26"/>
      <c r="M3" s="36">
        <v>44949</v>
      </c>
      <c r="N3" s="49">
        <v>45048</v>
      </c>
      <c r="O3" s="49">
        <v>45082</v>
      </c>
      <c r="P3" s="49">
        <v>45091</v>
      </c>
      <c r="Q3" s="49">
        <v>45230</v>
      </c>
      <c r="R3" s="49">
        <v>45565</v>
      </c>
      <c r="S3" s="49">
        <v>45688</v>
      </c>
      <c r="T3" s="49">
        <v>45869</v>
      </c>
      <c r="U3" s="49">
        <v>45915</v>
      </c>
      <c r="V3" s="49">
        <v>45971</v>
      </c>
    </row>
    <row r="4" spans="1:22" s="17" customFormat="1" ht="15.75" customHeight="1">
      <c r="A4" s="16" t="s">
        <v>60</v>
      </c>
      <c r="B4" s="10" t="s">
        <v>31</v>
      </c>
      <c r="C4" s="11">
        <v>0</v>
      </c>
      <c r="D4" s="42">
        <v>2212</v>
      </c>
      <c r="E4" s="42"/>
      <c r="F4" s="9">
        <v>46295</v>
      </c>
      <c r="G4" s="9" t="s">
        <v>14</v>
      </c>
      <c r="H4" s="10" t="s">
        <v>11</v>
      </c>
      <c r="I4" s="11"/>
      <c r="J4" s="11"/>
      <c r="K4" s="16"/>
      <c r="M4" s="37" t="s">
        <v>53</v>
      </c>
      <c r="Q4" s="17" t="s">
        <v>118</v>
      </c>
    </row>
    <row r="5" spans="1:22" s="17" customFormat="1" ht="15.75" customHeight="1">
      <c r="A5" s="16" t="s">
        <v>61</v>
      </c>
      <c r="B5" s="16"/>
      <c r="C5" s="11">
        <v>0</v>
      </c>
      <c r="D5" s="42"/>
      <c r="E5" s="42"/>
      <c r="F5" s="9">
        <v>46295</v>
      </c>
      <c r="G5" s="9"/>
      <c r="H5" s="10" t="s">
        <v>11</v>
      </c>
      <c r="I5" s="11"/>
      <c r="J5" s="11"/>
      <c r="K5" s="16"/>
      <c r="M5" s="37"/>
    </row>
    <row r="6" spans="1:22" s="19" customFormat="1">
      <c r="A6" s="10" t="s">
        <v>47</v>
      </c>
      <c r="B6" s="10" t="s">
        <v>99</v>
      </c>
      <c r="C6" s="38"/>
      <c r="D6" s="44">
        <v>3745</v>
      </c>
      <c r="E6" s="44">
        <v>6124</v>
      </c>
      <c r="F6" s="9">
        <v>45199</v>
      </c>
      <c r="G6" s="18"/>
      <c r="H6" s="10" t="s">
        <v>8</v>
      </c>
      <c r="I6" s="11"/>
      <c r="J6" s="11"/>
      <c r="K6" s="10"/>
      <c r="N6" s="19" t="s">
        <v>75</v>
      </c>
      <c r="O6" s="19" t="s">
        <v>90</v>
      </c>
      <c r="Q6" s="19" t="s">
        <v>99</v>
      </c>
    </row>
    <row r="7" spans="1:22" s="19" customFormat="1">
      <c r="A7" s="10" t="s">
        <v>20</v>
      </c>
      <c r="B7" s="10"/>
      <c r="C7" s="11">
        <v>0</v>
      </c>
      <c r="D7" s="42">
        <v>3613</v>
      </c>
      <c r="E7" s="42"/>
      <c r="F7" s="9">
        <v>45930</v>
      </c>
      <c r="G7" s="9" t="s">
        <v>14</v>
      </c>
      <c r="H7" s="10" t="s">
        <v>8</v>
      </c>
      <c r="I7" s="11">
        <f t="shared" ref="I7" si="0">IF(H7="NE",C7,C7/2)</f>
        <v>0</v>
      </c>
      <c r="J7" s="11"/>
      <c r="K7" s="10"/>
      <c r="Q7" s="19" t="s">
        <v>119</v>
      </c>
    </row>
    <row r="8" spans="1:22" s="19" customFormat="1">
      <c r="A8" s="10" t="s">
        <v>54</v>
      </c>
      <c r="B8" s="10"/>
      <c r="C8" s="11">
        <v>0</v>
      </c>
      <c r="D8" s="42">
        <v>3613</v>
      </c>
      <c r="E8" s="42"/>
      <c r="F8" s="9">
        <v>45930</v>
      </c>
      <c r="G8" s="9" t="s">
        <v>14</v>
      </c>
      <c r="H8" s="10" t="s">
        <v>11</v>
      </c>
      <c r="I8" s="11"/>
      <c r="J8" s="11"/>
      <c r="K8" s="10"/>
    </row>
    <row r="9" spans="1:22" s="19" customFormat="1">
      <c r="A9" s="10" t="s">
        <v>24</v>
      </c>
      <c r="B9" s="10" t="s">
        <v>167</v>
      </c>
      <c r="C9" s="11">
        <v>0</v>
      </c>
      <c r="D9" s="42">
        <v>3613</v>
      </c>
      <c r="E9" s="42">
        <v>6121</v>
      </c>
      <c r="F9" s="9">
        <v>45199</v>
      </c>
      <c r="G9" s="9"/>
      <c r="H9" s="10" t="s">
        <v>11</v>
      </c>
      <c r="I9" s="11">
        <f>C9*0.15</f>
        <v>0</v>
      </c>
      <c r="J9" s="11">
        <f>C9*0.85</f>
        <v>0</v>
      </c>
      <c r="K9" s="10"/>
      <c r="M9" s="19" t="s">
        <v>39</v>
      </c>
      <c r="N9" s="19" t="s">
        <v>89</v>
      </c>
      <c r="R9" s="19" t="s">
        <v>138</v>
      </c>
      <c r="S9" s="19" t="s">
        <v>150</v>
      </c>
    </row>
    <row r="10" spans="1:22" s="19" customFormat="1">
      <c r="A10" s="10" t="s">
        <v>25</v>
      </c>
      <c r="B10" s="10" t="s">
        <v>29</v>
      </c>
      <c r="C10" s="11">
        <v>0</v>
      </c>
      <c r="D10" s="42"/>
      <c r="E10" s="42"/>
      <c r="F10" s="9">
        <v>45565</v>
      </c>
      <c r="G10" s="18"/>
      <c r="H10" s="10" t="s">
        <v>8</v>
      </c>
      <c r="I10" s="11"/>
      <c r="J10" s="11"/>
      <c r="K10" s="10"/>
    </row>
    <row r="11" spans="1:22" s="19" customFormat="1">
      <c r="A11" s="10" t="s">
        <v>26</v>
      </c>
      <c r="B11" s="10" t="s">
        <v>29</v>
      </c>
      <c r="C11" s="11">
        <v>0</v>
      </c>
      <c r="D11" s="42"/>
      <c r="E11" s="42"/>
      <c r="F11" s="9">
        <v>45565</v>
      </c>
      <c r="G11" s="18"/>
      <c r="H11" s="10" t="s">
        <v>8</v>
      </c>
      <c r="I11" s="11"/>
      <c r="J11" s="11"/>
      <c r="K11" s="10"/>
    </row>
    <row r="12" spans="1:22" s="19" customFormat="1">
      <c r="A12" s="10" t="s">
        <v>40</v>
      </c>
      <c r="B12" s="10" t="s">
        <v>33</v>
      </c>
      <c r="C12" s="38">
        <v>3000</v>
      </c>
      <c r="D12" s="44">
        <v>5512</v>
      </c>
      <c r="E12" s="44">
        <v>5139</v>
      </c>
      <c r="F12" s="9">
        <v>45046</v>
      </c>
      <c r="G12" s="18"/>
      <c r="H12" s="10" t="s">
        <v>8</v>
      </c>
      <c r="I12" s="11">
        <f>C12</f>
        <v>3000</v>
      </c>
      <c r="J12" s="11"/>
      <c r="K12" s="10"/>
      <c r="M12" s="32" t="s">
        <v>41</v>
      </c>
      <c r="N12" s="32" t="s">
        <v>76</v>
      </c>
      <c r="O12" s="32" t="s">
        <v>91</v>
      </c>
      <c r="P12" s="32" t="s">
        <v>94</v>
      </c>
      <c r="Q12" s="19" t="s">
        <v>120</v>
      </c>
      <c r="R12" s="19" t="s">
        <v>139</v>
      </c>
      <c r="S12" s="19" t="s">
        <v>120</v>
      </c>
    </row>
    <row r="13" spans="1:22" s="19" customFormat="1">
      <c r="A13" s="10" t="s">
        <v>21</v>
      </c>
      <c r="B13" s="10" t="s">
        <v>99</v>
      </c>
      <c r="C13" s="38"/>
      <c r="D13" s="44">
        <v>3636</v>
      </c>
      <c r="E13" s="44">
        <v>5169</v>
      </c>
      <c r="F13" s="9">
        <v>45107</v>
      </c>
      <c r="G13" s="9" t="s">
        <v>16</v>
      </c>
      <c r="H13" s="10" t="s">
        <v>8</v>
      </c>
      <c r="I13" s="11">
        <f>C13</f>
        <v>0</v>
      </c>
      <c r="J13" s="11">
        <f>C13-I13</f>
        <v>0</v>
      </c>
      <c r="K13" s="10"/>
      <c r="M13" s="19" t="s">
        <v>42</v>
      </c>
      <c r="N13" s="19" t="s">
        <v>77</v>
      </c>
      <c r="O13" s="19" t="s">
        <v>95</v>
      </c>
      <c r="Q13" s="19" t="s">
        <v>121</v>
      </c>
      <c r="R13" s="19" t="s">
        <v>140</v>
      </c>
    </row>
    <row r="14" spans="1:22" s="19" customFormat="1">
      <c r="A14" s="10" t="s">
        <v>23</v>
      </c>
      <c r="B14" s="10" t="s">
        <v>99</v>
      </c>
      <c r="C14" s="38"/>
      <c r="D14" s="44">
        <v>3745</v>
      </c>
      <c r="E14" s="44">
        <v>5137</v>
      </c>
      <c r="F14" s="9">
        <v>45046</v>
      </c>
      <c r="G14" s="9"/>
      <c r="H14" s="10" t="s">
        <v>8</v>
      </c>
      <c r="I14" s="11">
        <f>C14</f>
        <v>0</v>
      </c>
      <c r="J14" s="11"/>
      <c r="K14" s="10"/>
      <c r="M14" s="19" t="s">
        <v>36</v>
      </c>
      <c r="N14" s="19" t="s">
        <v>78</v>
      </c>
      <c r="Q14" s="19" t="s">
        <v>99</v>
      </c>
    </row>
    <row r="15" spans="1:22" s="19" customFormat="1">
      <c r="A15" s="10" t="s">
        <v>10</v>
      </c>
      <c r="B15" s="10" t="s">
        <v>30</v>
      </c>
      <c r="C15" s="11">
        <v>0</v>
      </c>
      <c r="D15" s="42"/>
      <c r="E15" s="42"/>
      <c r="F15" s="9"/>
      <c r="G15" s="9" t="s">
        <v>16</v>
      </c>
      <c r="H15" s="10" t="s">
        <v>8</v>
      </c>
      <c r="I15" s="11">
        <f t="shared" ref="I15:I17" si="1">C15</f>
        <v>0</v>
      </c>
      <c r="J15" s="11">
        <f t="shared" ref="J15:J47" si="2">C15-I15</f>
        <v>0</v>
      </c>
      <c r="K15" s="10"/>
      <c r="M15" s="19" t="s">
        <v>43</v>
      </c>
      <c r="O15" s="19" t="s">
        <v>96</v>
      </c>
      <c r="Q15" s="19" t="s">
        <v>122</v>
      </c>
      <c r="R15" s="19" t="s">
        <v>141</v>
      </c>
      <c r="S15" s="19" t="s">
        <v>146</v>
      </c>
    </row>
    <row r="16" spans="1:22" s="19" customFormat="1">
      <c r="A16" s="10" t="s">
        <v>0</v>
      </c>
      <c r="B16" s="10" t="s">
        <v>29</v>
      </c>
      <c r="C16" s="11">
        <v>0</v>
      </c>
      <c r="D16" s="42"/>
      <c r="E16" s="42"/>
      <c r="F16" s="9"/>
      <c r="G16" s="18" t="s">
        <v>16</v>
      </c>
      <c r="H16" s="10" t="s">
        <v>8</v>
      </c>
      <c r="I16" s="11">
        <f t="shared" si="1"/>
        <v>0</v>
      </c>
      <c r="J16" s="11">
        <f t="shared" si="2"/>
        <v>0</v>
      </c>
      <c r="K16" s="10"/>
      <c r="M16" s="19" t="s">
        <v>44</v>
      </c>
      <c r="Q16" s="19" t="s">
        <v>123</v>
      </c>
      <c r="R16" s="19" t="s">
        <v>142</v>
      </c>
      <c r="S16" s="19" t="s">
        <v>29</v>
      </c>
    </row>
    <row r="17" spans="1:20" s="19" customFormat="1">
      <c r="A17" s="10" t="s">
        <v>160</v>
      </c>
      <c r="B17" s="10" t="s">
        <v>99</v>
      </c>
      <c r="C17" s="38"/>
      <c r="D17" s="44">
        <v>3639</v>
      </c>
      <c r="E17" s="44">
        <v>5169</v>
      </c>
      <c r="F17" s="9">
        <v>45291</v>
      </c>
      <c r="G17" s="18"/>
      <c r="H17" s="10" t="s">
        <v>8</v>
      </c>
      <c r="I17" s="11">
        <f t="shared" si="1"/>
        <v>0</v>
      </c>
      <c r="J17" s="11">
        <v>0</v>
      </c>
      <c r="K17" s="10"/>
      <c r="M17" s="19" t="s">
        <v>37</v>
      </c>
      <c r="N17" s="19" t="s">
        <v>80</v>
      </c>
      <c r="O17" s="19" t="s">
        <v>97</v>
      </c>
      <c r="Q17" s="19" t="s">
        <v>124</v>
      </c>
      <c r="R17" s="19" t="s">
        <v>143</v>
      </c>
      <c r="S17" s="19" t="s">
        <v>147</v>
      </c>
      <c r="T17" s="19" t="s">
        <v>168</v>
      </c>
    </row>
    <row r="18" spans="1:20" s="19" customFormat="1">
      <c r="A18" s="10" t="s">
        <v>56</v>
      </c>
      <c r="B18" s="10"/>
      <c r="C18" s="11">
        <v>0</v>
      </c>
      <c r="D18" s="42">
        <v>3639</v>
      </c>
      <c r="E18" s="42">
        <v>6121</v>
      </c>
      <c r="F18" s="9">
        <v>46022</v>
      </c>
      <c r="G18" s="10" t="s">
        <v>14</v>
      </c>
      <c r="H18" s="10" t="s">
        <v>11</v>
      </c>
      <c r="I18" s="11">
        <v>0</v>
      </c>
      <c r="J18" s="11">
        <v>0</v>
      </c>
      <c r="K18" s="10"/>
      <c r="M18" s="32"/>
      <c r="N18" s="32"/>
      <c r="O18" s="32"/>
      <c r="P18" s="32"/>
    </row>
    <row r="19" spans="1:20" s="19" customFormat="1">
      <c r="A19" s="10" t="s">
        <v>13</v>
      </c>
      <c r="B19" s="10" t="s">
        <v>30</v>
      </c>
      <c r="C19" s="38">
        <v>115000</v>
      </c>
      <c r="D19" s="44">
        <v>2219</v>
      </c>
      <c r="E19" s="44">
        <v>5169</v>
      </c>
      <c r="F19" s="9">
        <v>45016</v>
      </c>
      <c r="G19" s="18" t="s">
        <v>16</v>
      </c>
      <c r="H19" s="10" t="s">
        <v>8</v>
      </c>
      <c r="I19" s="11">
        <f t="shared" ref="I19:I20" si="3">IF(H19="NE",C19,C19/2)</f>
        <v>115000</v>
      </c>
      <c r="J19" s="11">
        <f t="shared" si="2"/>
        <v>0</v>
      </c>
      <c r="K19" s="10"/>
      <c r="M19" s="19" t="s">
        <v>46</v>
      </c>
      <c r="N19" s="19" t="s">
        <v>81</v>
      </c>
      <c r="Q19" s="19" t="s">
        <v>125</v>
      </c>
    </row>
    <row r="20" spans="1:20" s="19" customFormat="1">
      <c r="A20" s="10" t="s">
        <v>1</v>
      </c>
      <c r="B20" s="10" t="s">
        <v>31</v>
      </c>
      <c r="C20" s="11">
        <v>0</v>
      </c>
      <c r="D20" s="42">
        <v>2219</v>
      </c>
      <c r="E20" s="42">
        <v>6121</v>
      </c>
      <c r="F20" s="9">
        <v>45565</v>
      </c>
      <c r="G20" s="9" t="s">
        <v>14</v>
      </c>
      <c r="H20" s="10" t="s">
        <v>11</v>
      </c>
      <c r="I20" s="11">
        <f t="shared" si="3"/>
        <v>0</v>
      </c>
      <c r="J20" s="11">
        <f t="shared" si="2"/>
        <v>0</v>
      </c>
      <c r="K20" s="10"/>
      <c r="Q20" s="19" t="s">
        <v>125</v>
      </c>
    </row>
    <row r="21" spans="1:20" s="19" customFormat="1">
      <c r="A21" s="10" t="s">
        <v>35</v>
      </c>
      <c r="B21" s="10" t="s">
        <v>99</v>
      </c>
      <c r="C21" s="38"/>
      <c r="D21" s="44">
        <v>3412</v>
      </c>
      <c r="E21" s="44">
        <v>6129</v>
      </c>
      <c r="F21" s="9">
        <v>45107</v>
      </c>
      <c r="G21" s="18"/>
      <c r="H21" s="10" t="s">
        <v>11</v>
      </c>
      <c r="I21" s="11">
        <f>C21*0.2</f>
        <v>0</v>
      </c>
      <c r="J21" s="11">
        <f>C21*0.8</f>
        <v>0</v>
      </c>
      <c r="K21" s="10"/>
      <c r="M21" s="19" t="s">
        <v>67</v>
      </c>
      <c r="N21" s="19" t="s">
        <v>82</v>
      </c>
      <c r="O21" s="19" t="s">
        <v>98</v>
      </c>
      <c r="Q21" s="19" t="s">
        <v>126</v>
      </c>
      <c r="S21" s="19" t="s">
        <v>148</v>
      </c>
    </row>
    <row r="22" spans="1:20" s="19" customFormat="1">
      <c r="A22" s="10" t="s">
        <v>48</v>
      </c>
      <c r="B22" s="10" t="s">
        <v>29</v>
      </c>
      <c r="C22" s="11">
        <v>0</v>
      </c>
      <c r="D22" s="42"/>
      <c r="E22" s="42"/>
      <c r="F22" s="9">
        <v>45565</v>
      </c>
      <c r="G22" s="18"/>
      <c r="H22" s="10" t="s">
        <v>8</v>
      </c>
      <c r="I22" s="11">
        <f>C22</f>
        <v>0</v>
      </c>
      <c r="J22" s="11"/>
      <c r="K22" s="10"/>
      <c r="M22" s="32"/>
      <c r="N22" s="32"/>
      <c r="O22" s="32"/>
      <c r="P22" s="32"/>
      <c r="Q22" s="19" t="s">
        <v>127</v>
      </c>
    </row>
    <row r="23" spans="1:20" s="32" customFormat="1">
      <c r="A23" s="31" t="s">
        <v>49</v>
      </c>
      <c r="B23" s="31" t="s">
        <v>99</v>
      </c>
      <c r="C23" s="8">
        <v>0</v>
      </c>
      <c r="D23" s="43"/>
      <c r="E23" s="43"/>
      <c r="F23" s="33"/>
      <c r="G23" s="34"/>
      <c r="H23" s="31" t="s">
        <v>8</v>
      </c>
      <c r="I23" s="8">
        <f t="shared" ref="I23:I27" si="4">C23</f>
        <v>0</v>
      </c>
      <c r="J23" s="8"/>
      <c r="K23" s="31"/>
      <c r="Q23" s="32" t="s">
        <v>99</v>
      </c>
    </row>
    <row r="24" spans="1:20" s="32" customFormat="1">
      <c r="A24" s="31" t="s">
        <v>58</v>
      </c>
      <c r="B24" s="31" t="s">
        <v>99</v>
      </c>
      <c r="C24" s="39"/>
      <c r="D24" s="45">
        <v>3412</v>
      </c>
      <c r="E24" s="45">
        <v>5171</v>
      </c>
      <c r="F24" s="33">
        <v>45077</v>
      </c>
      <c r="G24" s="34"/>
      <c r="H24" s="31" t="s">
        <v>8</v>
      </c>
      <c r="I24" s="8">
        <f t="shared" si="4"/>
        <v>0</v>
      </c>
      <c r="J24" s="8"/>
      <c r="K24" s="31"/>
      <c r="N24" s="32" t="s">
        <v>83</v>
      </c>
      <c r="O24" s="32" t="s">
        <v>78</v>
      </c>
      <c r="Q24" s="32" t="s">
        <v>99</v>
      </c>
    </row>
    <row r="25" spans="1:20" s="19" customFormat="1">
      <c r="A25" s="71" t="s">
        <v>51</v>
      </c>
      <c r="B25" s="71" t="s">
        <v>128</v>
      </c>
      <c r="C25" s="11">
        <v>0</v>
      </c>
      <c r="D25" s="42"/>
      <c r="E25" s="42"/>
      <c r="F25" s="9">
        <v>45838</v>
      </c>
      <c r="G25" s="18"/>
      <c r="H25" s="10" t="s">
        <v>8</v>
      </c>
      <c r="I25" s="11">
        <f t="shared" si="4"/>
        <v>0</v>
      </c>
      <c r="J25" s="11"/>
      <c r="K25" s="10"/>
      <c r="M25" s="32"/>
      <c r="N25" s="32"/>
      <c r="O25" s="32"/>
      <c r="P25" s="32"/>
      <c r="Q25" s="19" t="s">
        <v>129</v>
      </c>
    </row>
    <row r="26" spans="1:20" s="32" customFormat="1">
      <c r="A26" s="31" t="s">
        <v>62</v>
      </c>
      <c r="B26" s="31" t="s">
        <v>99</v>
      </c>
      <c r="C26" s="39"/>
      <c r="D26" s="45">
        <v>5512</v>
      </c>
      <c r="E26" s="45">
        <v>5171</v>
      </c>
      <c r="F26" s="33">
        <v>45046</v>
      </c>
      <c r="G26" s="34"/>
      <c r="H26" s="31" t="s">
        <v>8</v>
      </c>
      <c r="I26" s="8">
        <f t="shared" si="4"/>
        <v>0</v>
      </c>
      <c r="J26" s="8"/>
      <c r="K26" s="31"/>
      <c r="N26" s="32" t="s">
        <v>84</v>
      </c>
      <c r="O26" s="32" t="s">
        <v>92</v>
      </c>
      <c r="P26" s="32" t="s">
        <v>78</v>
      </c>
      <c r="Q26" s="32" t="s">
        <v>99</v>
      </c>
    </row>
    <row r="27" spans="1:20" s="32" customFormat="1">
      <c r="A27" s="31" t="s">
        <v>63</v>
      </c>
      <c r="B27" s="31" t="s">
        <v>99</v>
      </c>
      <c r="C27" s="8">
        <v>0</v>
      </c>
      <c r="D27" s="43"/>
      <c r="E27" s="43"/>
      <c r="F27" s="33"/>
      <c r="G27" s="34"/>
      <c r="H27" s="31" t="s">
        <v>8</v>
      </c>
      <c r="I27" s="8">
        <f t="shared" si="4"/>
        <v>0</v>
      </c>
      <c r="J27" s="8"/>
      <c r="K27" s="31"/>
      <c r="N27" s="32" t="s">
        <v>85</v>
      </c>
      <c r="Q27" s="32" t="s">
        <v>130</v>
      </c>
    </row>
    <row r="28" spans="1:20" s="63" customFormat="1">
      <c r="A28" s="58" t="s">
        <v>55</v>
      </c>
      <c r="B28" s="58" t="s">
        <v>99</v>
      </c>
      <c r="C28" s="59"/>
      <c r="D28" s="60"/>
      <c r="E28" s="60"/>
      <c r="F28" s="61">
        <v>45382</v>
      </c>
      <c r="G28" s="62" t="s">
        <v>11</v>
      </c>
      <c r="H28" s="58" t="s">
        <v>8</v>
      </c>
      <c r="I28" s="59"/>
      <c r="J28" s="59"/>
      <c r="K28" s="58"/>
    </row>
    <row r="29" spans="1:20" s="19" customFormat="1">
      <c r="A29" s="10" t="s">
        <v>57</v>
      </c>
      <c r="B29" s="10" t="s">
        <v>99</v>
      </c>
      <c r="C29" s="72">
        <v>34000</v>
      </c>
      <c r="D29" s="44">
        <v>5512</v>
      </c>
      <c r="E29" s="44">
        <v>5137</v>
      </c>
      <c r="F29" s="9">
        <v>45777</v>
      </c>
      <c r="G29" s="18"/>
      <c r="H29" s="10" t="s">
        <v>11</v>
      </c>
      <c r="I29" s="11">
        <v>10000</v>
      </c>
      <c r="J29" s="11">
        <v>24000</v>
      </c>
      <c r="K29" s="10"/>
      <c r="M29" s="32" t="s">
        <v>68</v>
      </c>
      <c r="N29" s="32" t="s">
        <v>86</v>
      </c>
      <c r="O29" s="32" t="s">
        <v>93</v>
      </c>
      <c r="P29" s="32" t="s">
        <v>100</v>
      </c>
      <c r="Q29" s="19" t="s">
        <v>131</v>
      </c>
      <c r="S29" s="19" t="s">
        <v>154</v>
      </c>
      <c r="T29" s="19" t="s">
        <v>163</v>
      </c>
    </row>
    <row r="30" spans="1:20" s="32" customFormat="1">
      <c r="A30" s="31" t="s">
        <v>52</v>
      </c>
      <c r="B30" s="31" t="s">
        <v>99</v>
      </c>
      <c r="C30" s="39"/>
      <c r="D30" s="43"/>
      <c r="E30" s="43"/>
      <c r="F30" s="33">
        <v>45291</v>
      </c>
      <c r="G30" s="34"/>
      <c r="H30" s="31" t="s">
        <v>8</v>
      </c>
      <c r="I30" s="8"/>
      <c r="J30" s="8"/>
      <c r="K30" s="31"/>
      <c r="N30" s="32" t="s">
        <v>87</v>
      </c>
      <c r="P30" s="32" t="s">
        <v>101</v>
      </c>
      <c r="Q30" s="32" t="s">
        <v>132</v>
      </c>
    </row>
    <row r="31" spans="1:20" s="63" customFormat="1">
      <c r="A31" s="58" t="s">
        <v>133</v>
      </c>
      <c r="B31" s="58" t="s">
        <v>99</v>
      </c>
      <c r="C31" s="64"/>
      <c r="D31" s="60"/>
      <c r="E31" s="60"/>
      <c r="F31" s="61">
        <v>45473</v>
      </c>
      <c r="G31" s="62"/>
      <c r="H31" s="58" t="s">
        <v>8</v>
      </c>
      <c r="I31" s="59"/>
      <c r="J31" s="59"/>
      <c r="K31" s="58"/>
    </row>
    <row r="32" spans="1:20" s="19" customFormat="1">
      <c r="A32" s="10" t="s">
        <v>113</v>
      </c>
      <c r="B32" s="10" t="s">
        <v>99</v>
      </c>
      <c r="C32" s="72">
        <v>50000</v>
      </c>
      <c r="D32" s="42"/>
      <c r="E32" s="42"/>
      <c r="F32" s="9">
        <v>45747</v>
      </c>
      <c r="G32" s="18"/>
      <c r="H32" s="10" t="s">
        <v>8</v>
      </c>
      <c r="I32" s="11">
        <v>50000</v>
      </c>
      <c r="J32" s="11"/>
      <c r="K32" s="10"/>
      <c r="M32" s="63"/>
      <c r="N32" s="63"/>
      <c r="O32" s="63"/>
      <c r="P32" s="63"/>
      <c r="S32" s="19" t="s">
        <v>149</v>
      </c>
      <c r="T32" s="19" t="s">
        <v>164</v>
      </c>
    </row>
    <row r="33" spans="1:23" s="63" customFormat="1">
      <c r="A33" s="58" t="s">
        <v>115</v>
      </c>
      <c r="B33" s="58" t="s">
        <v>99</v>
      </c>
      <c r="C33" s="64"/>
      <c r="D33" s="60"/>
      <c r="E33" s="60"/>
      <c r="F33" s="61">
        <v>45473</v>
      </c>
      <c r="G33" s="62"/>
      <c r="H33" s="58" t="s">
        <v>11</v>
      </c>
      <c r="I33" s="59"/>
      <c r="J33" s="59"/>
      <c r="K33" s="58"/>
      <c r="R33" s="63" t="s">
        <v>144</v>
      </c>
    </row>
    <row r="34" spans="1:23" s="19" customFormat="1">
      <c r="A34" s="10" t="s">
        <v>114</v>
      </c>
      <c r="B34" s="10" t="s">
        <v>33</v>
      </c>
      <c r="C34" s="38">
        <v>18000000</v>
      </c>
      <c r="D34" s="42"/>
      <c r="E34" s="42"/>
      <c r="F34" s="9">
        <v>45869</v>
      </c>
      <c r="G34" s="18"/>
      <c r="H34" s="10" t="s">
        <v>11</v>
      </c>
      <c r="I34" s="11">
        <v>0</v>
      </c>
      <c r="J34" s="11">
        <v>18000000</v>
      </c>
      <c r="K34" s="10"/>
      <c r="M34" s="63"/>
      <c r="N34" s="63"/>
      <c r="O34" s="63"/>
      <c r="P34" s="63"/>
      <c r="T34" s="19" t="s">
        <v>165</v>
      </c>
    </row>
    <row r="35" spans="1:23" s="19" customFormat="1" ht="15.75" customHeight="1">
      <c r="A35" s="10" t="s">
        <v>116</v>
      </c>
      <c r="B35" s="10" t="s">
        <v>128</v>
      </c>
      <c r="C35" s="38">
        <v>0</v>
      </c>
      <c r="D35" s="42"/>
      <c r="E35" s="42"/>
      <c r="F35" s="9">
        <v>46081</v>
      </c>
      <c r="G35" s="18"/>
      <c r="H35" s="10" t="s">
        <v>11</v>
      </c>
      <c r="I35" s="11"/>
      <c r="J35" s="11"/>
      <c r="K35" s="10"/>
      <c r="M35" s="63"/>
      <c r="N35" s="63"/>
      <c r="O35" s="63"/>
      <c r="P35" s="63"/>
    </row>
    <row r="36" spans="1:23" s="70" customFormat="1">
      <c r="A36" s="65" t="s">
        <v>152</v>
      </c>
      <c r="B36" s="65" t="s">
        <v>33</v>
      </c>
      <c r="C36" s="72">
        <v>50000</v>
      </c>
      <c r="D36" s="67"/>
      <c r="E36" s="67"/>
      <c r="F36" s="68"/>
      <c r="G36" s="69"/>
      <c r="H36" s="65" t="s">
        <v>8</v>
      </c>
      <c r="I36" s="66">
        <f>C36</f>
        <v>50000</v>
      </c>
      <c r="J36" s="66"/>
      <c r="K36" s="65"/>
      <c r="M36" s="19"/>
      <c r="N36" s="19"/>
      <c r="O36" s="19"/>
      <c r="P36" s="19"/>
      <c r="V36" s="70" t="s">
        <v>169</v>
      </c>
    </row>
    <row r="37" spans="1:23" s="70" customFormat="1">
      <c r="A37" s="65" t="s">
        <v>158</v>
      </c>
      <c r="B37" s="65" t="s">
        <v>99</v>
      </c>
      <c r="C37" s="72">
        <v>50000</v>
      </c>
      <c r="D37" s="67"/>
      <c r="E37" s="67"/>
      <c r="F37" s="68"/>
      <c r="G37" s="69"/>
      <c r="H37" s="65"/>
      <c r="I37" s="66">
        <f>C37</f>
        <v>50000</v>
      </c>
      <c r="J37" s="66"/>
      <c r="K37" s="65"/>
      <c r="M37" s="19"/>
      <c r="N37" s="19"/>
      <c r="O37" s="19"/>
      <c r="P37" s="19"/>
      <c r="T37" s="70" t="s">
        <v>166</v>
      </c>
    </row>
    <row r="38" spans="1:23" s="70" customFormat="1">
      <c r="A38" s="71" t="s">
        <v>159</v>
      </c>
      <c r="B38" s="71" t="s">
        <v>99</v>
      </c>
      <c r="C38" s="72">
        <v>200000</v>
      </c>
      <c r="D38" s="67"/>
      <c r="E38" s="67"/>
      <c r="F38" s="68"/>
      <c r="G38" s="69"/>
      <c r="H38" s="65"/>
      <c r="I38" s="66"/>
      <c r="J38" s="66"/>
      <c r="K38" s="65"/>
      <c r="M38" s="19"/>
      <c r="N38" s="19"/>
      <c r="O38" s="19"/>
      <c r="P38" s="19"/>
      <c r="T38" s="70" t="s">
        <v>166</v>
      </c>
    </row>
    <row r="39" spans="1:23" s="70" customFormat="1">
      <c r="A39" s="71" t="s">
        <v>161</v>
      </c>
      <c r="B39" s="71" t="s">
        <v>99</v>
      </c>
      <c r="C39" s="72">
        <v>50000</v>
      </c>
      <c r="D39" s="67"/>
      <c r="E39" s="67"/>
      <c r="F39" s="68"/>
      <c r="G39" s="69"/>
      <c r="H39" s="65"/>
      <c r="I39" s="66"/>
      <c r="J39" s="66"/>
      <c r="K39" s="65"/>
      <c r="M39" s="19"/>
      <c r="N39" s="19"/>
      <c r="O39" s="19"/>
      <c r="P39" s="19"/>
      <c r="V39" s="70" t="s">
        <v>166</v>
      </c>
      <c r="W39" s="70" t="s">
        <v>166</v>
      </c>
    </row>
    <row r="40" spans="1:23" s="19" customFormat="1">
      <c r="A40" s="10"/>
      <c r="B40" s="10"/>
      <c r="C40" s="38"/>
      <c r="D40" s="42"/>
      <c r="E40" s="42"/>
      <c r="F40" s="9"/>
      <c r="G40" s="18"/>
      <c r="H40" s="10"/>
      <c r="I40" s="11"/>
      <c r="J40" s="11"/>
      <c r="K40" s="10"/>
    </row>
    <row r="41" spans="1:23" s="19" customFormat="1">
      <c r="A41" s="10" t="s">
        <v>50</v>
      </c>
      <c r="B41" s="10" t="s">
        <v>32</v>
      </c>
      <c r="C41" s="11"/>
      <c r="D41" s="42"/>
      <c r="E41" s="42"/>
      <c r="F41" s="9"/>
      <c r="G41" s="18"/>
      <c r="H41" s="10"/>
      <c r="I41" s="11"/>
      <c r="J41" s="11">
        <v>0</v>
      </c>
      <c r="K41" s="10"/>
      <c r="Q41" s="19" t="s">
        <v>134</v>
      </c>
    </row>
    <row r="42" spans="1:23" s="19" customFormat="1">
      <c r="A42" s="10"/>
      <c r="B42" s="10"/>
      <c r="C42" s="11"/>
      <c r="D42" s="42"/>
      <c r="E42" s="42"/>
      <c r="F42" s="9"/>
      <c r="G42" s="18"/>
      <c r="H42" s="10"/>
      <c r="I42" s="11"/>
      <c r="J42" s="11"/>
      <c r="K42" s="10"/>
    </row>
    <row r="43" spans="1:23" s="10" customFormat="1" ht="21" customHeight="1">
      <c r="A43" s="10" t="s">
        <v>155</v>
      </c>
      <c r="B43" s="10" t="s">
        <v>32</v>
      </c>
      <c r="C43" s="11">
        <v>40000</v>
      </c>
      <c r="D43" s="42"/>
      <c r="E43" s="42"/>
      <c r="F43" s="9"/>
      <c r="G43" s="21" t="s">
        <v>16</v>
      </c>
      <c r="H43" s="10" t="s">
        <v>8</v>
      </c>
      <c r="I43" s="11">
        <f t="shared" ref="I43:I47" si="5">IF(H43="NE",C43,C43/2)</f>
        <v>40000</v>
      </c>
      <c r="J43" s="11">
        <f t="shared" si="2"/>
        <v>0</v>
      </c>
      <c r="N43" s="10" t="s">
        <v>88</v>
      </c>
      <c r="P43" s="10" t="s">
        <v>102</v>
      </c>
      <c r="Q43" s="10" t="s">
        <v>102</v>
      </c>
    </row>
    <row r="44" spans="1:23" s="10" customFormat="1" ht="20.25" customHeight="1">
      <c r="A44" s="10" t="s">
        <v>156</v>
      </c>
      <c r="B44" s="10" t="s">
        <v>32</v>
      </c>
      <c r="C44" s="11">
        <v>30000</v>
      </c>
      <c r="D44" s="42">
        <v>3319</v>
      </c>
      <c r="E44" s="42" t="s">
        <v>17</v>
      </c>
      <c r="F44" s="9"/>
      <c r="G44" s="21" t="s">
        <v>16</v>
      </c>
      <c r="H44" s="10" t="s">
        <v>8</v>
      </c>
      <c r="I44" s="11">
        <f t="shared" si="5"/>
        <v>30000</v>
      </c>
      <c r="J44" s="11">
        <f t="shared" si="2"/>
        <v>0</v>
      </c>
    </row>
    <row r="45" spans="1:23" s="10" customFormat="1" ht="18" customHeight="1">
      <c r="C45" s="11"/>
      <c r="D45" s="42"/>
      <c r="E45" s="42"/>
      <c r="I45" s="11">
        <f t="shared" si="5"/>
        <v>0</v>
      </c>
      <c r="J45" s="11">
        <f t="shared" si="2"/>
        <v>0</v>
      </c>
    </row>
    <row r="46" spans="1:23" s="5" customFormat="1" ht="14.25">
      <c r="A46" s="10" t="s">
        <v>18</v>
      </c>
      <c r="B46" s="10" t="s">
        <v>32</v>
      </c>
      <c r="C46" s="4">
        <v>10000</v>
      </c>
      <c r="D46" s="40">
        <v>3319</v>
      </c>
      <c r="E46" s="40">
        <v>5492</v>
      </c>
      <c r="F46" s="20"/>
      <c r="G46" s="21" t="s">
        <v>16</v>
      </c>
      <c r="H46" s="10" t="s">
        <v>8</v>
      </c>
      <c r="I46" s="11">
        <f t="shared" si="5"/>
        <v>10000</v>
      </c>
      <c r="J46" s="11">
        <f t="shared" si="2"/>
        <v>0</v>
      </c>
    </row>
    <row r="47" spans="1:23" s="5" customFormat="1" ht="14.25">
      <c r="A47" s="10" t="s">
        <v>19</v>
      </c>
      <c r="B47" s="10" t="s">
        <v>32</v>
      </c>
      <c r="C47" s="4">
        <v>2000</v>
      </c>
      <c r="D47" s="40">
        <v>3319</v>
      </c>
      <c r="E47" s="40">
        <v>5194</v>
      </c>
      <c r="F47" s="20"/>
      <c r="G47" s="21" t="s">
        <v>16</v>
      </c>
      <c r="H47" s="10" t="s">
        <v>8</v>
      </c>
      <c r="I47" s="11">
        <f t="shared" si="5"/>
        <v>2000</v>
      </c>
      <c r="J47" s="11">
        <f t="shared" si="2"/>
        <v>0</v>
      </c>
      <c r="P47" s="5" t="s">
        <v>103</v>
      </c>
    </row>
    <row r="48" spans="1:23">
      <c r="A48" s="12"/>
      <c r="B48" s="12"/>
    </row>
    <row r="49" spans="1:16" s="22" customFormat="1">
      <c r="A49" s="24"/>
      <c r="B49" s="24"/>
      <c r="D49" s="47"/>
      <c r="E49" s="47"/>
      <c r="F49" s="23"/>
    </row>
    <row r="50" spans="1:16" s="22" customFormat="1">
      <c r="A50" s="22" t="s">
        <v>162</v>
      </c>
      <c r="D50" s="47"/>
      <c r="E50" s="47"/>
      <c r="F50" s="23"/>
    </row>
    <row r="51" spans="1:16" ht="15.75">
      <c r="A51" s="22"/>
      <c r="B51" s="22"/>
      <c r="C51" s="22"/>
      <c r="D51" s="47"/>
      <c r="E51" s="47"/>
      <c r="F51" s="23"/>
    </row>
    <row r="52" spans="1:16" ht="15.75">
      <c r="A52" s="24" t="s">
        <v>157</v>
      </c>
      <c r="B52" s="24"/>
      <c r="C52" s="25"/>
      <c r="D52" s="47"/>
      <c r="E52" s="47"/>
      <c r="F52" s="23"/>
    </row>
    <row r="53" spans="1:16" s="15" customFormat="1" ht="15.75">
      <c r="A53" s="24"/>
      <c r="B53" s="24"/>
      <c r="C53" s="22"/>
      <c r="D53" s="47"/>
      <c r="E53" s="47"/>
      <c r="F53" s="23"/>
      <c r="H53"/>
      <c r="I53" s="1"/>
      <c r="J53"/>
      <c r="K53"/>
      <c r="L53"/>
      <c r="M53"/>
      <c r="N53"/>
      <c r="O53"/>
      <c r="P53"/>
    </row>
    <row r="54" spans="1:16" s="15" customFormat="1" ht="15.75">
      <c r="A54" s="24" t="s">
        <v>27</v>
      </c>
      <c r="B54" s="24"/>
      <c r="C54" s="22"/>
      <c r="D54" s="47" t="s">
        <v>28</v>
      </c>
      <c r="E54" s="47"/>
      <c r="F54" s="23"/>
      <c r="H54"/>
      <c r="I54" s="1"/>
      <c r="J54"/>
      <c r="K54"/>
      <c r="L54"/>
      <c r="M54"/>
      <c r="N54"/>
      <c r="O54"/>
      <c r="P54"/>
    </row>
    <row r="55" spans="1:16" s="15" customFormat="1" ht="15.75">
      <c r="A55" s="22"/>
      <c r="B55" s="22"/>
      <c r="C55" s="22"/>
      <c r="D55" s="47"/>
      <c r="E55" s="47"/>
      <c r="F55" s="23"/>
      <c r="H55"/>
      <c r="I55" s="1"/>
      <c r="J55"/>
      <c r="K55"/>
      <c r="L55"/>
      <c r="M55"/>
      <c r="N55"/>
      <c r="O55"/>
      <c r="P55"/>
    </row>
  </sheetData>
  <autoFilter ref="A3:L47" xr:uid="{00000000-0009-0000-0000-000001000000}"/>
  <mergeCells count="1">
    <mergeCell ref="M1:Q1"/>
  </mergeCells>
  <pageMargins left="0.7" right="0.7" top="0.78740157499999996" bottom="0.78740157499999996"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3D171-F5D6-4A8A-9032-5B5EDB6C6BBD}">
  <dimension ref="A1:S51"/>
  <sheetViews>
    <sheetView workbookViewId="0">
      <pane xSplit="2" ySplit="3" topLeftCell="C4" activePane="bottomRight" state="frozen"/>
      <selection pane="topRight" activeCell="C1" sqref="C1"/>
      <selection pane="bottomLeft" activeCell="A4" sqref="A4"/>
      <selection pane="bottomRight" activeCell="H8" sqref="H8"/>
    </sheetView>
  </sheetViews>
  <sheetFormatPr defaultRowHeight="15" outlineLevelCol="1"/>
  <cols>
    <col min="1" max="1" width="65" customWidth="1"/>
    <col min="2" max="2" width="13.85546875" customWidth="1"/>
    <col min="3" max="3" width="14.140625" style="1" customWidth="1"/>
    <col min="4" max="4" width="6.5703125" style="46" customWidth="1"/>
    <col min="5" max="5" width="6.42578125" style="46" customWidth="1"/>
    <col min="6" max="6" width="12.42578125" customWidth="1" outlineLevel="1"/>
    <col min="7" max="7" width="7.5703125" style="15" customWidth="1" outlineLevel="1"/>
    <col min="8" max="8" width="6.140625" customWidth="1" outlineLevel="1"/>
    <col min="9" max="9" width="14" style="1" customWidth="1" outlineLevel="1"/>
    <col min="10" max="10" width="14" customWidth="1" outlineLevel="1"/>
    <col min="11" max="11" width="9.140625" customWidth="1" outlineLevel="1"/>
    <col min="12" max="12" width="4.5703125" customWidth="1"/>
    <col min="13" max="13" width="36" hidden="1" customWidth="1" outlineLevel="1"/>
    <col min="14" max="15" width="10.140625" hidden="1" customWidth="1" outlineLevel="1"/>
    <col min="16" max="16" width="12.7109375" hidden="1" customWidth="1" outlineLevel="1"/>
    <col min="17" max="17" width="18" customWidth="1" collapsed="1"/>
    <col min="18" max="18" width="16.42578125" customWidth="1"/>
  </cols>
  <sheetData>
    <row r="1" spans="1:19" ht="21">
      <c r="A1" s="3" t="s">
        <v>135</v>
      </c>
      <c r="B1" s="3"/>
      <c r="C1" s="4"/>
      <c r="D1" s="40"/>
      <c r="E1" s="40"/>
      <c r="F1" s="5"/>
      <c r="G1" s="13"/>
      <c r="H1" s="5"/>
      <c r="I1" s="4"/>
      <c r="J1" s="5"/>
      <c r="K1" s="5"/>
      <c r="M1" s="73">
        <v>2023</v>
      </c>
      <c r="N1" s="73"/>
      <c r="O1" s="73"/>
      <c r="P1" s="73"/>
      <c r="Q1" s="73"/>
      <c r="R1" s="35">
        <v>2024</v>
      </c>
      <c r="S1" s="35"/>
    </row>
    <row r="2" spans="1:19" s="2" customFormat="1">
      <c r="A2" s="6" t="s">
        <v>7</v>
      </c>
      <c r="B2" s="6"/>
      <c r="C2" s="7">
        <f>SUBTOTAL(9,C4:C35)</f>
        <v>55887500</v>
      </c>
      <c r="D2" s="41"/>
      <c r="E2" s="41"/>
      <c r="F2" s="7"/>
      <c r="G2" s="14"/>
      <c r="H2" s="7"/>
      <c r="I2" s="7">
        <f>SUBTOTAL(9,I4:I35)</f>
        <v>42262100</v>
      </c>
      <c r="J2" s="7">
        <f>SUBTOTAL(9,J4:J35)</f>
        <v>24457400</v>
      </c>
      <c r="K2" s="3"/>
    </row>
    <row r="3" spans="1:19" s="30" customFormat="1" ht="43.5">
      <c r="A3" s="26"/>
      <c r="B3" s="26" t="s">
        <v>34</v>
      </c>
      <c r="C3" s="27" t="s">
        <v>5</v>
      </c>
      <c r="D3" s="28" t="s">
        <v>64</v>
      </c>
      <c r="E3" s="28" t="s">
        <v>65</v>
      </c>
      <c r="F3" s="26" t="s">
        <v>6</v>
      </c>
      <c r="G3" s="29" t="s">
        <v>15</v>
      </c>
      <c r="H3" s="26" t="s">
        <v>9</v>
      </c>
      <c r="I3" s="27" t="s">
        <v>12</v>
      </c>
      <c r="J3" s="26" t="s">
        <v>22</v>
      </c>
      <c r="K3" s="26"/>
      <c r="M3" s="36">
        <v>44949</v>
      </c>
      <c r="N3" s="49">
        <v>45048</v>
      </c>
      <c r="O3" s="49">
        <v>45082</v>
      </c>
      <c r="P3" s="49">
        <v>45091</v>
      </c>
      <c r="Q3" s="49">
        <v>45230</v>
      </c>
      <c r="R3" s="49">
        <v>45565</v>
      </c>
    </row>
    <row r="4" spans="1:19" s="17" customFormat="1" ht="15.75" customHeight="1">
      <c r="A4" s="16" t="s">
        <v>60</v>
      </c>
      <c r="B4" s="10" t="s">
        <v>31</v>
      </c>
      <c r="C4" s="11">
        <v>3000000</v>
      </c>
      <c r="D4" s="42">
        <v>2212</v>
      </c>
      <c r="E4" s="42"/>
      <c r="F4" s="9">
        <v>45565</v>
      </c>
      <c r="G4" s="9" t="s">
        <v>14</v>
      </c>
      <c r="H4" s="10" t="s">
        <v>11</v>
      </c>
      <c r="I4" s="11">
        <v>72000</v>
      </c>
      <c r="J4" s="11">
        <v>1350000</v>
      </c>
      <c r="K4" s="16"/>
      <c r="M4" s="37" t="s">
        <v>53</v>
      </c>
      <c r="Q4" s="17" t="s">
        <v>118</v>
      </c>
    </row>
    <row r="5" spans="1:19" s="17" customFormat="1" ht="15.75" customHeight="1">
      <c r="A5" s="16" t="s">
        <v>61</v>
      </c>
      <c r="B5" s="16"/>
      <c r="C5" s="11">
        <v>5000000</v>
      </c>
      <c r="D5" s="42"/>
      <c r="E5" s="42"/>
      <c r="F5" s="9">
        <v>46295</v>
      </c>
      <c r="G5" s="9"/>
      <c r="H5" s="10" t="s">
        <v>11</v>
      </c>
      <c r="I5" s="11"/>
      <c r="J5" s="11"/>
      <c r="K5" s="16"/>
      <c r="M5" s="37"/>
    </row>
    <row r="6" spans="1:19" s="19" customFormat="1">
      <c r="A6" s="10" t="s">
        <v>47</v>
      </c>
      <c r="B6" s="10" t="s">
        <v>99</v>
      </c>
      <c r="C6" s="38">
        <v>100000</v>
      </c>
      <c r="D6" s="44">
        <v>3745</v>
      </c>
      <c r="E6" s="44">
        <v>6124</v>
      </c>
      <c r="F6" s="9">
        <v>45199</v>
      </c>
      <c r="G6" s="18"/>
      <c r="H6" s="10" t="s">
        <v>8</v>
      </c>
      <c r="I6" s="11"/>
      <c r="J6" s="11"/>
      <c r="K6" s="10"/>
      <c r="N6" s="19" t="s">
        <v>75</v>
      </c>
      <c r="O6" s="19" t="s">
        <v>90</v>
      </c>
      <c r="Q6" s="19" t="s">
        <v>99</v>
      </c>
    </row>
    <row r="7" spans="1:19" s="19" customFormat="1">
      <c r="A7" s="10" t="s">
        <v>20</v>
      </c>
      <c r="B7" s="10"/>
      <c r="C7" s="11">
        <v>400000</v>
      </c>
      <c r="D7" s="42">
        <v>3613</v>
      </c>
      <c r="E7" s="42"/>
      <c r="F7" s="9">
        <v>45930</v>
      </c>
      <c r="G7" s="9" t="s">
        <v>14</v>
      </c>
      <c r="H7" s="10" t="s">
        <v>8</v>
      </c>
      <c r="I7" s="11">
        <f t="shared" ref="I7" si="0">IF(H7="NE",C7,C7/2)</f>
        <v>400000</v>
      </c>
      <c r="J7" s="11"/>
      <c r="K7" s="10"/>
      <c r="Q7" s="19" t="s">
        <v>119</v>
      </c>
    </row>
    <row r="8" spans="1:19" s="19" customFormat="1">
      <c r="A8" s="10" t="s">
        <v>54</v>
      </c>
      <c r="B8" s="10"/>
      <c r="C8" s="11">
        <v>2000000</v>
      </c>
      <c r="D8" s="42">
        <v>3613</v>
      </c>
      <c r="E8" s="42"/>
      <c r="F8" s="9">
        <v>45930</v>
      </c>
      <c r="G8" s="9" t="s">
        <v>14</v>
      </c>
      <c r="H8" s="10" t="s">
        <v>11</v>
      </c>
      <c r="I8" s="11"/>
      <c r="J8" s="11"/>
      <c r="K8" s="10"/>
    </row>
    <row r="9" spans="1:19" s="19" customFormat="1">
      <c r="A9" s="10" t="s">
        <v>24</v>
      </c>
      <c r="B9" s="10" t="s">
        <v>138</v>
      </c>
      <c r="C9" s="38">
        <v>1800000</v>
      </c>
      <c r="D9" s="44">
        <v>3613</v>
      </c>
      <c r="E9" s="44">
        <v>6121</v>
      </c>
      <c r="F9" s="9">
        <v>45199</v>
      </c>
      <c r="G9" s="9"/>
      <c r="H9" s="10" t="s">
        <v>11</v>
      </c>
      <c r="I9" s="11">
        <f>C9*0.15</f>
        <v>270000</v>
      </c>
      <c r="J9" s="11">
        <f>C9*0.85</f>
        <v>1530000</v>
      </c>
      <c r="K9" s="10"/>
      <c r="M9" s="19" t="s">
        <v>39</v>
      </c>
      <c r="N9" s="19" t="s">
        <v>89</v>
      </c>
      <c r="R9" s="19" t="s">
        <v>138</v>
      </c>
    </row>
    <row r="10" spans="1:19" s="19" customFormat="1">
      <c r="A10" s="10" t="s">
        <v>25</v>
      </c>
      <c r="B10" s="10" t="s">
        <v>29</v>
      </c>
      <c r="C10" s="11">
        <v>20000</v>
      </c>
      <c r="D10" s="42"/>
      <c r="E10" s="42"/>
      <c r="F10" s="9">
        <v>45565</v>
      </c>
      <c r="G10" s="18"/>
      <c r="H10" s="10" t="s">
        <v>8</v>
      </c>
      <c r="I10" s="11">
        <v>20000</v>
      </c>
      <c r="J10" s="11"/>
      <c r="K10" s="10"/>
    </row>
    <row r="11" spans="1:19" s="19" customFormat="1">
      <c r="A11" s="10" t="s">
        <v>26</v>
      </c>
      <c r="B11" s="10" t="s">
        <v>29</v>
      </c>
      <c r="C11" s="11">
        <v>10000</v>
      </c>
      <c r="D11" s="42"/>
      <c r="E11" s="42"/>
      <c r="F11" s="9">
        <v>45565</v>
      </c>
      <c r="G11" s="18"/>
      <c r="H11" s="10" t="s">
        <v>8</v>
      </c>
      <c r="I11" s="11">
        <v>20000</v>
      </c>
      <c r="J11" s="11"/>
      <c r="K11" s="10"/>
    </row>
    <row r="12" spans="1:19" s="32" customFormat="1">
      <c r="A12" s="31" t="s">
        <v>40</v>
      </c>
      <c r="B12" s="31" t="s">
        <v>33</v>
      </c>
      <c r="C12" s="39">
        <v>20000</v>
      </c>
      <c r="D12" s="45">
        <v>5512</v>
      </c>
      <c r="E12" s="45">
        <v>5139</v>
      </c>
      <c r="F12" s="33">
        <v>45046</v>
      </c>
      <c r="G12" s="34"/>
      <c r="H12" s="31" t="s">
        <v>8</v>
      </c>
      <c r="I12" s="8">
        <f>C12</f>
        <v>20000</v>
      </c>
      <c r="J12" s="8"/>
      <c r="K12" s="31"/>
      <c r="M12" s="32" t="s">
        <v>41</v>
      </c>
      <c r="N12" s="32" t="s">
        <v>76</v>
      </c>
      <c r="O12" s="32" t="s">
        <v>91</v>
      </c>
      <c r="P12" s="32" t="s">
        <v>94</v>
      </c>
      <c r="Q12" s="32" t="s">
        <v>120</v>
      </c>
      <c r="R12" s="32" t="s">
        <v>139</v>
      </c>
    </row>
    <row r="13" spans="1:19" s="19" customFormat="1">
      <c r="A13" s="10" t="s">
        <v>21</v>
      </c>
      <c r="B13" s="10" t="s">
        <v>99</v>
      </c>
      <c r="C13" s="38">
        <v>106000</v>
      </c>
      <c r="D13" s="44">
        <v>3636</v>
      </c>
      <c r="E13" s="44">
        <v>5169</v>
      </c>
      <c r="F13" s="9">
        <v>45107</v>
      </c>
      <c r="G13" s="9" t="s">
        <v>16</v>
      </c>
      <c r="H13" s="10" t="s">
        <v>8</v>
      </c>
      <c r="I13" s="11">
        <f>C13</f>
        <v>106000</v>
      </c>
      <c r="J13" s="11">
        <f>C13-I13</f>
        <v>0</v>
      </c>
      <c r="K13" s="10"/>
      <c r="M13" s="19" t="s">
        <v>42</v>
      </c>
      <c r="N13" s="19" t="s">
        <v>77</v>
      </c>
      <c r="O13" s="19" t="s">
        <v>95</v>
      </c>
      <c r="Q13" s="19" t="s">
        <v>121</v>
      </c>
      <c r="R13" s="19" t="s">
        <v>140</v>
      </c>
    </row>
    <row r="14" spans="1:19" s="19" customFormat="1">
      <c r="A14" s="10" t="s">
        <v>23</v>
      </c>
      <c r="B14" s="10" t="s">
        <v>99</v>
      </c>
      <c r="C14" s="38">
        <v>5000</v>
      </c>
      <c r="D14" s="44">
        <v>3745</v>
      </c>
      <c r="E14" s="44">
        <v>5137</v>
      </c>
      <c r="F14" s="9">
        <v>45046</v>
      </c>
      <c r="G14" s="9"/>
      <c r="H14" s="10" t="s">
        <v>8</v>
      </c>
      <c r="I14" s="11">
        <f>C14</f>
        <v>5000</v>
      </c>
      <c r="J14" s="11"/>
      <c r="K14" s="10"/>
      <c r="M14" s="19" t="s">
        <v>36</v>
      </c>
      <c r="N14" s="19" t="s">
        <v>78</v>
      </c>
      <c r="Q14" s="19" t="s">
        <v>99</v>
      </c>
    </row>
    <row r="15" spans="1:19" s="19" customFormat="1">
      <c r="A15" s="10" t="s">
        <v>10</v>
      </c>
      <c r="B15" s="10" t="s">
        <v>30</v>
      </c>
      <c r="C15" s="11">
        <v>0</v>
      </c>
      <c r="D15" s="42"/>
      <c r="E15" s="42"/>
      <c r="F15" s="9"/>
      <c r="G15" s="9" t="s">
        <v>16</v>
      </c>
      <c r="H15" s="10" t="s">
        <v>8</v>
      </c>
      <c r="I15" s="11">
        <f t="shared" ref="I15:I17" si="1">C15</f>
        <v>0</v>
      </c>
      <c r="J15" s="11">
        <f t="shared" ref="J15:J43" si="2">C15-I15</f>
        <v>0</v>
      </c>
      <c r="K15" s="10"/>
      <c r="M15" s="19" t="s">
        <v>43</v>
      </c>
      <c r="O15" s="19" t="s">
        <v>96</v>
      </c>
      <c r="Q15" s="19" t="s">
        <v>122</v>
      </c>
      <c r="R15" s="19" t="s">
        <v>141</v>
      </c>
    </row>
    <row r="16" spans="1:19" s="19" customFormat="1">
      <c r="A16" s="10" t="s">
        <v>0</v>
      </c>
      <c r="B16" s="10" t="s">
        <v>31</v>
      </c>
      <c r="C16" s="11">
        <v>0</v>
      </c>
      <c r="D16" s="42"/>
      <c r="E16" s="42"/>
      <c r="F16" s="9"/>
      <c r="G16" s="18" t="s">
        <v>16</v>
      </c>
      <c r="H16" s="10" t="s">
        <v>8</v>
      </c>
      <c r="I16" s="11">
        <f t="shared" si="1"/>
        <v>0</v>
      </c>
      <c r="J16" s="11">
        <f t="shared" si="2"/>
        <v>0</v>
      </c>
      <c r="K16" s="10"/>
      <c r="M16" s="19" t="s">
        <v>44</v>
      </c>
      <c r="Q16" s="19" t="s">
        <v>123</v>
      </c>
      <c r="R16" s="19" t="s">
        <v>142</v>
      </c>
    </row>
    <row r="17" spans="1:18" s="19" customFormat="1">
      <c r="A17" s="10" t="s">
        <v>45</v>
      </c>
      <c r="B17" s="10" t="s">
        <v>99</v>
      </c>
      <c r="C17" s="38">
        <v>620000</v>
      </c>
      <c r="D17" s="44">
        <v>3639</v>
      </c>
      <c r="E17" s="44">
        <v>5169</v>
      </c>
      <c r="F17" s="9">
        <v>45291</v>
      </c>
      <c r="G17" s="18"/>
      <c r="H17" s="10" t="s">
        <v>8</v>
      </c>
      <c r="I17" s="11">
        <f t="shared" si="1"/>
        <v>620000</v>
      </c>
      <c r="J17" s="11">
        <v>0</v>
      </c>
      <c r="K17" s="10"/>
      <c r="M17" s="19" t="s">
        <v>37</v>
      </c>
      <c r="N17" s="19" t="s">
        <v>80</v>
      </c>
      <c r="O17" s="19" t="s">
        <v>97</v>
      </c>
      <c r="Q17" s="19" t="s">
        <v>124</v>
      </c>
      <c r="R17" s="19" t="s">
        <v>143</v>
      </c>
    </row>
    <row r="18" spans="1:18" s="32" customFormat="1">
      <c r="A18" s="31" t="s">
        <v>56</v>
      </c>
      <c r="B18" s="31"/>
      <c r="C18" s="8">
        <v>20000000</v>
      </c>
      <c r="D18" s="43">
        <v>3639</v>
      </c>
      <c r="E18" s="43">
        <v>6121</v>
      </c>
      <c r="F18" s="33">
        <v>46022</v>
      </c>
      <c r="G18" s="31" t="s">
        <v>14</v>
      </c>
      <c r="H18" s="31" t="s">
        <v>11</v>
      </c>
      <c r="I18" s="8">
        <f>C18-J18</f>
        <v>18640000</v>
      </c>
      <c r="J18" s="8">
        <f>17*80000</f>
        <v>1360000</v>
      </c>
      <c r="K18" s="31"/>
    </row>
    <row r="19" spans="1:18" s="19" customFormat="1">
      <c r="A19" s="10" t="s">
        <v>13</v>
      </c>
      <c r="B19" s="10" t="s">
        <v>30</v>
      </c>
      <c r="C19" s="38">
        <v>115000</v>
      </c>
      <c r="D19" s="44">
        <v>2219</v>
      </c>
      <c r="E19" s="44">
        <v>5169</v>
      </c>
      <c r="F19" s="9">
        <v>45016</v>
      </c>
      <c r="G19" s="18" t="s">
        <v>16</v>
      </c>
      <c r="H19" s="10" t="s">
        <v>8</v>
      </c>
      <c r="I19" s="11">
        <f t="shared" ref="I19:I20" si="3">IF(H19="NE",C19,C19/2)</f>
        <v>115000</v>
      </c>
      <c r="J19" s="11">
        <f t="shared" si="2"/>
        <v>0</v>
      </c>
      <c r="K19" s="10"/>
      <c r="M19" s="19" t="s">
        <v>46</v>
      </c>
      <c r="N19" s="19" t="s">
        <v>81</v>
      </c>
      <c r="Q19" s="19" t="s">
        <v>125</v>
      </c>
    </row>
    <row r="20" spans="1:18" s="19" customFormat="1">
      <c r="A20" s="10" t="s">
        <v>1</v>
      </c>
      <c r="B20" s="10" t="s">
        <v>31</v>
      </c>
      <c r="C20" s="11">
        <v>800000</v>
      </c>
      <c r="D20" s="42">
        <v>2219</v>
      </c>
      <c r="E20" s="42">
        <v>6121</v>
      </c>
      <c r="F20" s="9">
        <v>45565</v>
      </c>
      <c r="G20" s="9" t="s">
        <v>14</v>
      </c>
      <c r="H20" s="10" t="s">
        <v>11</v>
      </c>
      <c r="I20" s="11">
        <f t="shared" si="3"/>
        <v>400000</v>
      </c>
      <c r="J20" s="11">
        <f t="shared" si="2"/>
        <v>400000</v>
      </c>
      <c r="K20" s="10"/>
      <c r="Q20" s="19" t="s">
        <v>125</v>
      </c>
    </row>
    <row r="21" spans="1:18" s="19" customFormat="1">
      <c r="A21" s="10" t="s">
        <v>35</v>
      </c>
      <c r="B21" s="10" t="s">
        <v>99</v>
      </c>
      <c r="C21" s="38">
        <v>378000</v>
      </c>
      <c r="D21" s="44">
        <v>3412</v>
      </c>
      <c r="E21" s="44">
        <v>6129</v>
      </c>
      <c r="F21" s="9">
        <v>45107</v>
      </c>
      <c r="G21" s="18"/>
      <c r="H21" s="10" t="s">
        <v>11</v>
      </c>
      <c r="I21" s="11">
        <f>C21*0.2</f>
        <v>75600</v>
      </c>
      <c r="J21" s="11">
        <f>C21*0.8</f>
        <v>302400</v>
      </c>
      <c r="K21" s="10"/>
      <c r="M21" s="19" t="s">
        <v>67</v>
      </c>
      <c r="N21" s="19" t="s">
        <v>82</v>
      </c>
      <c r="O21" s="19" t="s">
        <v>98</v>
      </c>
      <c r="Q21" s="19" t="s">
        <v>126</v>
      </c>
    </row>
    <row r="22" spans="1:18" s="32" customFormat="1">
      <c r="A22" s="31" t="s">
        <v>48</v>
      </c>
      <c r="B22" s="31" t="s">
        <v>29</v>
      </c>
      <c r="C22" s="8">
        <v>20000</v>
      </c>
      <c r="D22" s="43"/>
      <c r="E22" s="43"/>
      <c r="F22" s="33">
        <v>45565</v>
      </c>
      <c r="G22" s="34"/>
      <c r="H22" s="31" t="s">
        <v>8</v>
      </c>
      <c r="I22" s="8">
        <f>C22</f>
        <v>20000</v>
      </c>
      <c r="J22" s="8"/>
      <c r="K22" s="31"/>
      <c r="Q22" s="32" t="s">
        <v>127</v>
      </c>
    </row>
    <row r="23" spans="1:18" s="32" customFormat="1">
      <c r="A23" s="31" t="s">
        <v>49</v>
      </c>
      <c r="B23" s="31" t="s">
        <v>99</v>
      </c>
      <c r="C23" s="8">
        <v>0</v>
      </c>
      <c r="D23" s="43"/>
      <c r="E23" s="43"/>
      <c r="F23" s="33"/>
      <c r="G23" s="34"/>
      <c r="H23" s="31" t="s">
        <v>8</v>
      </c>
      <c r="I23" s="8">
        <f t="shared" ref="I23:I27" si="4">C23</f>
        <v>0</v>
      </c>
      <c r="J23" s="8"/>
      <c r="K23" s="31"/>
      <c r="Q23" s="32" t="s">
        <v>99</v>
      </c>
    </row>
    <row r="24" spans="1:18" s="32" customFormat="1">
      <c r="A24" s="31" t="s">
        <v>58</v>
      </c>
      <c r="B24" s="31" t="s">
        <v>99</v>
      </c>
      <c r="C24" s="39">
        <v>40000</v>
      </c>
      <c r="D24" s="45">
        <v>3412</v>
      </c>
      <c r="E24" s="45">
        <v>5171</v>
      </c>
      <c r="F24" s="33">
        <v>45077</v>
      </c>
      <c r="G24" s="34"/>
      <c r="H24" s="31" t="s">
        <v>8</v>
      </c>
      <c r="I24" s="8">
        <f t="shared" si="4"/>
        <v>40000</v>
      </c>
      <c r="J24" s="8"/>
      <c r="K24" s="31"/>
      <c r="N24" s="32" t="s">
        <v>83</v>
      </c>
      <c r="O24" s="32" t="s">
        <v>78</v>
      </c>
      <c r="Q24" s="32" t="s">
        <v>99</v>
      </c>
    </row>
    <row r="25" spans="1:18" s="32" customFormat="1">
      <c r="A25" s="31" t="s">
        <v>51</v>
      </c>
      <c r="B25" s="31" t="s">
        <v>128</v>
      </c>
      <c r="C25" s="8"/>
      <c r="D25" s="43"/>
      <c r="E25" s="43"/>
      <c r="F25" s="33">
        <v>46203</v>
      </c>
      <c r="G25" s="34"/>
      <c r="H25" s="31" t="s">
        <v>8</v>
      </c>
      <c r="I25" s="8">
        <f t="shared" si="4"/>
        <v>0</v>
      </c>
      <c r="J25" s="8"/>
      <c r="K25" s="31"/>
      <c r="Q25" s="32" t="s">
        <v>129</v>
      </c>
    </row>
    <row r="26" spans="1:18" s="32" customFormat="1">
      <c r="A26" s="31" t="s">
        <v>62</v>
      </c>
      <c r="B26" s="31" t="s">
        <v>99</v>
      </c>
      <c r="C26" s="39">
        <v>50000</v>
      </c>
      <c r="D26" s="45">
        <v>5512</v>
      </c>
      <c r="E26" s="45">
        <v>5171</v>
      </c>
      <c r="F26" s="33">
        <v>45046</v>
      </c>
      <c r="G26" s="34"/>
      <c r="H26" s="31" t="s">
        <v>8</v>
      </c>
      <c r="I26" s="8">
        <f t="shared" si="4"/>
        <v>50000</v>
      </c>
      <c r="J26" s="8"/>
      <c r="K26" s="31"/>
      <c r="N26" s="32" t="s">
        <v>84</v>
      </c>
      <c r="O26" s="32" t="s">
        <v>92</v>
      </c>
      <c r="P26" s="32" t="s">
        <v>78</v>
      </c>
      <c r="Q26" s="32" t="s">
        <v>99</v>
      </c>
    </row>
    <row r="27" spans="1:18" s="32" customFormat="1">
      <c r="A27" s="31" t="s">
        <v>63</v>
      </c>
      <c r="B27" s="31" t="s">
        <v>99</v>
      </c>
      <c r="C27" s="8">
        <v>0</v>
      </c>
      <c r="D27" s="43"/>
      <c r="E27" s="43"/>
      <c r="F27" s="33"/>
      <c r="G27" s="34"/>
      <c r="H27" s="31" t="s">
        <v>8</v>
      </c>
      <c r="I27" s="8">
        <f t="shared" si="4"/>
        <v>0</v>
      </c>
      <c r="J27" s="8"/>
      <c r="K27" s="31"/>
      <c r="N27" s="32" t="s">
        <v>85</v>
      </c>
      <c r="Q27" s="32" t="s">
        <v>130</v>
      </c>
    </row>
    <row r="28" spans="1:18" s="63" customFormat="1">
      <c r="A28" s="58" t="s">
        <v>55</v>
      </c>
      <c r="B28" s="58" t="s">
        <v>99</v>
      </c>
      <c r="C28" s="59">
        <f>350000*1.21</f>
        <v>423500</v>
      </c>
      <c r="D28" s="60"/>
      <c r="E28" s="60"/>
      <c r="F28" s="61">
        <v>45382</v>
      </c>
      <c r="G28" s="62" t="s">
        <v>11</v>
      </c>
      <c r="H28" s="58" t="s">
        <v>8</v>
      </c>
      <c r="I28" s="59">
        <f>350000*1.21</f>
        <v>423500</v>
      </c>
      <c r="J28" s="59"/>
      <c r="K28" s="58"/>
    </row>
    <row r="29" spans="1:18" s="32" customFormat="1">
      <c r="A29" s="31" t="s">
        <v>57</v>
      </c>
      <c r="B29" s="31" t="s">
        <v>99</v>
      </c>
      <c r="C29" s="39">
        <v>30000</v>
      </c>
      <c r="D29" s="45">
        <v>5512</v>
      </c>
      <c r="E29" s="45">
        <v>5137</v>
      </c>
      <c r="F29" s="33">
        <v>45107</v>
      </c>
      <c r="G29" s="34"/>
      <c r="H29" s="31" t="s">
        <v>11</v>
      </c>
      <c r="I29" s="8">
        <v>15000</v>
      </c>
      <c r="J29" s="8">
        <f>C29*0.5</f>
        <v>15000</v>
      </c>
      <c r="K29" s="31"/>
      <c r="M29" s="32" t="s">
        <v>68</v>
      </c>
      <c r="N29" s="32" t="s">
        <v>86</v>
      </c>
      <c r="O29" s="32" t="s">
        <v>93</v>
      </c>
      <c r="P29" s="32" t="s">
        <v>100</v>
      </c>
      <c r="Q29" s="32" t="s">
        <v>131</v>
      </c>
    </row>
    <row r="30" spans="1:18" s="32" customFormat="1">
      <c r="A30" s="31" t="s">
        <v>52</v>
      </c>
      <c r="B30" s="31" t="s">
        <v>99</v>
      </c>
      <c r="C30" s="39">
        <v>900000</v>
      </c>
      <c r="D30" s="43"/>
      <c r="E30" s="43"/>
      <c r="F30" s="33">
        <v>45291</v>
      </c>
      <c r="G30" s="34"/>
      <c r="H30" s="31" t="s">
        <v>8</v>
      </c>
      <c r="I30" s="8">
        <v>900000</v>
      </c>
      <c r="J30" s="8"/>
      <c r="K30" s="31"/>
      <c r="N30" s="32" t="s">
        <v>87</v>
      </c>
      <c r="P30" s="32" t="s">
        <v>101</v>
      </c>
      <c r="Q30" s="32" t="s">
        <v>132</v>
      </c>
    </row>
    <row r="31" spans="1:18" s="63" customFormat="1">
      <c r="A31" s="58" t="s">
        <v>133</v>
      </c>
      <c r="B31" s="58" t="s">
        <v>99</v>
      </c>
      <c r="C31" s="64">
        <v>50000</v>
      </c>
      <c r="D31" s="60"/>
      <c r="E31" s="60"/>
      <c r="F31" s="61">
        <v>45473</v>
      </c>
      <c r="G31" s="62"/>
      <c r="H31" s="58" t="s">
        <v>8</v>
      </c>
      <c r="I31" s="59">
        <v>50000</v>
      </c>
      <c r="J31" s="59"/>
      <c r="K31" s="58"/>
    </row>
    <row r="32" spans="1:18" s="63" customFormat="1">
      <c r="A32" s="58" t="s">
        <v>113</v>
      </c>
      <c r="B32" s="58" t="s">
        <v>33</v>
      </c>
      <c r="C32" s="64">
        <v>500000</v>
      </c>
      <c r="D32" s="60"/>
      <c r="E32" s="60"/>
      <c r="F32" s="61">
        <v>45473</v>
      </c>
      <c r="G32" s="62"/>
      <c r="H32" s="58" t="s">
        <v>8</v>
      </c>
      <c r="I32" s="59">
        <v>500000</v>
      </c>
      <c r="J32" s="59"/>
      <c r="K32" s="58"/>
    </row>
    <row r="33" spans="1:18" s="63" customFormat="1">
      <c r="A33" s="58" t="s">
        <v>115</v>
      </c>
      <c r="B33" s="58" t="s">
        <v>99</v>
      </c>
      <c r="C33" s="64">
        <v>1000000</v>
      </c>
      <c r="D33" s="60"/>
      <c r="E33" s="60"/>
      <c r="F33" s="61">
        <v>45473</v>
      </c>
      <c r="G33" s="62"/>
      <c r="H33" s="58" t="s">
        <v>11</v>
      </c>
      <c r="I33" s="59">
        <v>1000000</v>
      </c>
      <c r="J33" s="59">
        <v>1000000</v>
      </c>
      <c r="K33" s="58"/>
      <c r="R33" s="63" t="s">
        <v>144</v>
      </c>
    </row>
    <row r="34" spans="1:18" s="63" customFormat="1">
      <c r="A34" s="58" t="s">
        <v>114</v>
      </c>
      <c r="B34" s="58" t="s">
        <v>117</v>
      </c>
      <c r="C34" s="64">
        <v>18000000</v>
      </c>
      <c r="D34" s="60"/>
      <c r="E34" s="60"/>
      <c r="F34" s="61">
        <v>45869</v>
      </c>
      <c r="G34" s="62"/>
      <c r="H34" s="58" t="s">
        <v>11</v>
      </c>
      <c r="I34" s="59">
        <v>18000000</v>
      </c>
      <c r="J34" s="59">
        <v>18000000</v>
      </c>
      <c r="K34" s="58"/>
    </row>
    <row r="35" spans="1:18" s="63" customFormat="1">
      <c r="A35" s="58" t="s">
        <v>116</v>
      </c>
      <c r="B35" s="58" t="s">
        <v>117</v>
      </c>
      <c r="C35" s="64">
        <v>500000</v>
      </c>
      <c r="D35" s="60"/>
      <c r="E35" s="60"/>
      <c r="F35" s="61">
        <v>45901</v>
      </c>
      <c r="G35" s="62"/>
      <c r="H35" s="58" t="s">
        <v>11</v>
      </c>
      <c r="I35" s="59">
        <v>500000</v>
      </c>
      <c r="J35" s="59">
        <v>500000</v>
      </c>
      <c r="K35" s="58"/>
    </row>
    <row r="36" spans="1:18" s="19" customFormat="1">
      <c r="A36" s="10" t="s">
        <v>50</v>
      </c>
      <c r="B36" s="10" t="s">
        <v>32</v>
      </c>
      <c r="C36" s="11"/>
      <c r="D36" s="42"/>
      <c r="E36" s="42"/>
      <c r="F36" s="9"/>
      <c r="G36" s="18"/>
      <c r="H36" s="10"/>
      <c r="I36" s="11"/>
      <c r="J36" s="11">
        <v>50000</v>
      </c>
      <c r="K36" s="10"/>
      <c r="Q36" s="19" t="s">
        <v>134</v>
      </c>
    </row>
    <row r="37" spans="1:18" s="19" customFormat="1">
      <c r="A37" s="10"/>
      <c r="B37" s="10"/>
      <c r="C37" s="11"/>
      <c r="D37" s="42"/>
      <c r="E37" s="42"/>
      <c r="F37" s="9"/>
      <c r="G37" s="18"/>
      <c r="H37" s="10"/>
      <c r="I37" s="11"/>
      <c r="J37" s="11"/>
      <c r="K37" s="10"/>
    </row>
    <row r="38" spans="1:18" s="19" customFormat="1">
      <c r="A38" s="10"/>
      <c r="B38" s="10"/>
      <c r="C38" s="11"/>
      <c r="D38" s="42"/>
      <c r="E38" s="42"/>
      <c r="F38" s="9"/>
      <c r="G38" s="18"/>
      <c r="H38" s="10"/>
      <c r="I38" s="11"/>
      <c r="J38" s="11"/>
      <c r="K38" s="10"/>
    </row>
    <row r="39" spans="1:18" s="10" customFormat="1" ht="21" customHeight="1">
      <c r="A39" s="10" t="s">
        <v>2</v>
      </c>
      <c r="B39" s="10" t="s">
        <v>32</v>
      </c>
      <c r="C39" s="11">
        <v>40000</v>
      </c>
      <c r="D39" s="42"/>
      <c r="E39" s="42"/>
      <c r="F39" s="9"/>
      <c r="G39" s="21" t="s">
        <v>16</v>
      </c>
      <c r="H39" s="10" t="s">
        <v>8</v>
      </c>
      <c r="I39" s="11">
        <f t="shared" ref="I39:I43" si="5">IF(H39="NE",C39,C39/2)</f>
        <v>40000</v>
      </c>
      <c r="J39" s="11">
        <f t="shared" si="2"/>
        <v>0</v>
      </c>
      <c r="N39" s="10" t="s">
        <v>88</v>
      </c>
      <c r="P39" s="10" t="s">
        <v>102</v>
      </c>
      <c r="Q39" s="10" t="s">
        <v>102</v>
      </c>
    </row>
    <row r="40" spans="1:18" s="10" customFormat="1" ht="20.25" customHeight="1">
      <c r="A40" s="10" t="s">
        <v>3</v>
      </c>
      <c r="B40" s="10" t="s">
        <v>32</v>
      </c>
      <c r="C40" s="11">
        <v>30000</v>
      </c>
      <c r="D40" s="42">
        <v>3319</v>
      </c>
      <c r="E40" s="42" t="s">
        <v>17</v>
      </c>
      <c r="F40" s="9"/>
      <c r="G40" s="21" t="s">
        <v>16</v>
      </c>
      <c r="H40" s="10" t="s">
        <v>8</v>
      </c>
      <c r="I40" s="11">
        <f t="shared" si="5"/>
        <v>30000</v>
      </c>
      <c r="J40" s="11">
        <f t="shared" si="2"/>
        <v>0</v>
      </c>
    </row>
    <row r="41" spans="1:18" s="10" customFormat="1" ht="18" customHeight="1">
      <c r="C41" s="11"/>
      <c r="D41" s="42"/>
      <c r="E41" s="42"/>
      <c r="I41" s="11">
        <f t="shared" si="5"/>
        <v>0</v>
      </c>
      <c r="J41" s="11">
        <f t="shared" si="2"/>
        <v>0</v>
      </c>
    </row>
    <row r="42" spans="1:18" s="5" customFormat="1" ht="14.25">
      <c r="A42" s="10" t="s">
        <v>18</v>
      </c>
      <c r="B42" s="10" t="s">
        <v>32</v>
      </c>
      <c r="C42" s="4">
        <v>20000</v>
      </c>
      <c r="D42" s="40">
        <v>3319</v>
      </c>
      <c r="E42" s="40">
        <v>5492</v>
      </c>
      <c r="F42" s="20"/>
      <c r="G42" s="21" t="s">
        <v>16</v>
      </c>
      <c r="H42" s="10" t="s">
        <v>8</v>
      </c>
      <c r="I42" s="11">
        <f t="shared" si="5"/>
        <v>20000</v>
      </c>
      <c r="J42" s="11">
        <f t="shared" si="2"/>
        <v>0</v>
      </c>
    </row>
    <row r="43" spans="1:18" s="5" customFormat="1" ht="14.25">
      <c r="A43" s="10" t="s">
        <v>19</v>
      </c>
      <c r="B43" s="10" t="s">
        <v>32</v>
      </c>
      <c r="C43" s="4">
        <v>2000</v>
      </c>
      <c r="D43" s="40">
        <v>3319</v>
      </c>
      <c r="E43" s="40">
        <v>5194</v>
      </c>
      <c r="F43" s="20"/>
      <c r="G43" s="21" t="s">
        <v>16</v>
      </c>
      <c r="H43" s="10" t="s">
        <v>8</v>
      </c>
      <c r="I43" s="11">
        <f t="shared" si="5"/>
        <v>2000</v>
      </c>
      <c r="J43" s="11">
        <f t="shared" si="2"/>
        <v>0</v>
      </c>
      <c r="P43" s="5" t="s">
        <v>103</v>
      </c>
    </row>
    <row r="44" spans="1:18">
      <c r="A44" s="12"/>
      <c r="B44" s="12"/>
    </row>
    <row r="45" spans="1:18" s="22" customFormat="1">
      <c r="A45" s="24"/>
      <c r="B45" s="24"/>
      <c r="D45" s="47"/>
      <c r="E45" s="47"/>
      <c r="F45" s="23"/>
    </row>
    <row r="46" spans="1:18" s="22" customFormat="1">
      <c r="A46" s="22" t="s">
        <v>136</v>
      </c>
      <c r="D46" s="47"/>
      <c r="E46" s="47"/>
      <c r="F46" s="23"/>
    </row>
    <row r="47" spans="1:18" ht="15.75">
      <c r="A47" s="22"/>
      <c r="B47" s="22"/>
      <c r="C47" s="22"/>
      <c r="D47" s="47"/>
      <c r="E47" s="47"/>
      <c r="F47" s="23"/>
    </row>
    <row r="48" spans="1:18" ht="15.75">
      <c r="A48" s="24" t="s">
        <v>137</v>
      </c>
      <c r="B48" s="24"/>
      <c r="C48" s="25"/>
      <c r="D48" s="47"/>
      <c r="E48" s="47"/>
      <c r="F48" s="23"/>
    </row>
    <row r="49" spans="1:6" ht="15.75">
      <c r="A49" s="24"/>
      <c r="B49" s="24"/>
      <c r="C49" s="22"/>
      <c r="D49" s="47"/>
      <c r="E49" s="47"/>
      <c r="F49" s="23"/>
    </row>
    <row r="50" spans="1:6" ht="15.75">
      <c r="A50" s="24" t="s">
        <v>27</v>
      </c>
      <c r="B50" s="24"/>
      <c r="C50" s="22"/>
      <c r="D50" s="47" t="s">
        <v>28</v>
      </c>
      <c r="E50" s="47"/>
      <c r="F50" s="23"/>
    </row>
    <row r="51" spans="1:6" ht="15.75">
      <c r="A51" s="22"/>
      <c r="B51" s="22"/>
      <c r="C51" s="22"/>
      <c r="D51" s="47"/>
      <c r="E51" s="47"/>
      <c r="F51" s="23"/>
    </row>
  </sheetData>
  <autoFilter ref="A3:L43" xr:uid="{00000000-0009-0000-0000-000001000000}"/>
  <mergeCells count="1">
    <mergeCell ref="M1:Q1"/>
  </mergeCells>
  <pageMargins left="0.7" right="0.7" top="0.78740157499999996" bottom="0.78740157499999996"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1ED6-9187-4964-9AB1-78C288D06DAA}">
  <sheetPr>
    <pageSetUpPr fitToPage="1"/>
  </sheetPr>
  <dimension ref="A1:R50"/>
  <sheetViews>
    <sheetView zoomScale="90" zoomScaleNormal="90" workbookViewId="0">
      <pane xSplit="4" ySplit="5" topLeftCell="O6" activePane="bottomRight" state="frozen"/>
      <selection pane="topRight" activeCell="C1" sqref="C1"/>
      <selection pane="bottomLeft" activeCell="A4" sqref="A4"/>
      <selection pane="bottomRight" activeCell="D21" sqref="D21"/>
    </sheetView>
  </sheetViews>
  <sheetFormatPr defaultRowHeight="15" outlineLevelCol="1"/>
  <cols>
    <col min="1" max="1" width="88.85546875" customWidth="1"/>
    <col min="2" max="2" width="54.5703125" customWidth="1"/>
    <col min="3" max="3" width="33.28515625" customWidth="1"/>
    <col min="4" max="4" width="25.85546875" customWidth="1"/>
    <col min="5" max="5" width="14.140625" style="1" customWidth="1"/>
    <col min="6" max="6" width="6.5703125" style="46" customWidth="1"/>
    <col min="7" max="7" width="6.42578125" style="46" customWidth="1"/>
    <col min="8" max="8" width="12.42578125" customWidth="1" outlineLevel="1"/>
    <col min="9" max="9" width="7.5703125" style="15" customWidth="1" outlineLevel="1"/>
    <col min="10" max="10" width="6.140625" customWidth="1" outlineLevel="1"/>
    <col min="11" max="11" width="14" style="1" customWidth="1" outlineLevel="1"/>
    <col min="12" max="12" width="12.42578125" customWidth="1" outlineLevel="1"/>
    <col min="13" max="13" width="9.140625" customWidth="1" outlineLevel="1"/>
    <col min="14" max="14" width="4.5703125" customWidth="1"/>
    <col min="15" max="15" width="36" customWidth="1"/>
    <col min="16" max="16" width="12.5703125" customWidth="1"/>
    <col min="17" max="17" width="13.85546875" customWidth="1"/>
    <col min="18" max="18" width="17.140625" customWidth="1"/>
  </cols>
  <sheetData>
    <row r="1" spans="1:18" ht="25.5">
      <c r="A1" s="57" t="s">
        <v>38</v>
      </c>
      <c r="B1" s="55"/>
      <c r="C1" s="3"/>
      <c r="D1" s="3"/>
      <c r="E1" s="4"/>
      <c r="F1" s="40"/>
      <c r="G1" s="40"/>
      <c r="H1" s="5"/>
      <c r="I1" s="13"/>
      <c r="J1" s="5"/>
      <c r="K1" s="4"/>
      <c r="L1" s="5"/>
      <c r="M1" s="5"/>
      <c r="O1" s="35">
        <v>2023</v>
      </c>
    </row>
    <row r="2" spans="1:18" ht="25.5">
      <c r="A2" s="57"/>
      <c r="B2" s="55"/>
      <c r="C2" s="3"/>
      <c r="D2" s="3"/>
      <c r="E2" s="4"/>
      <c r="F2" s="40"/>
      <c r="G2" s="40"/>
      <c r="H2" s="5"/>
      <c r="I2" s="13"/>
      <c r="J2" s="5"/>
      <c r="K2" s="4"/>
      <c r="L2" s="5"/>
      <c r="M2" s="5"/>
      <c r="O2" s="35"/>
    </row>
    <row r="3" spans="1:18" ht="25.5">
      <c r="A3" s="57" t="s">
        <v>112</v>
      </c>
      <c r="B3" s="55"/>
      <c r="C3" s="3"/>
      <c r="D3" s="3"/>
      <c r="E3" s="4"/>
      <c r="F3" s="40"/>
      <c r="G3" s="40"/>
      <c r="H3" s="5"/>
      <c r="I3" s="13"/>
      <c r="J3" s="5"/>
      <c r="K3" s="4"/>
      <c r="L3" s="5"/>
      <c r="M3" s="5"/>
      <c r="O3" s="35"/>
    </row>
    <row r="4" spans="1:18" s="2" customFormat="1" ht="19.5">
      <c r="A4" s="56"/>
      <c r="B4" s="56"/>
      <c r="C4" s="6"/>
      <c r="D4" s="6"/>
      <c r="E4" s="7">
        <f>SUBTOTAL(9,E6:E32)</f>
        <v>34514000</v>
      </c>
      <c r="F4" s="41"/>
      <c r="G4" s="41"/>
      <c r="H4" s="7"/>
      <c r="I4" s="14"/>
      <c r="J4" s="7"/>
      <c r="K4" s="7">
        <f>SUBTOTAL(9,K6:K32)</f>
        <v>20888600</v>
      </c>
      <c r="L4" s="7">
        <f>SUBTOTAL(9,L6:L32)</f>
        <v>4957400</v>
      </c>
      <c r="M4" s="3"/>
    </row>
    <row r="5" spans="1:18" s="30" customFormat="1" ht="43.5">
      <c r="A5" s="26"/>
      <c r="B5" s="26"/>
      <c r="C5" s="26"/>
      <c r="D5" s="26" t="s">
        <v>34</v>
      </c>
      <c r="E5" s="27" t="s">
        <v>5</v>
      </c>
      <c r="F5" s="28" t="s">
        <v>64</v>
      </c>
      <c r="G5" s="28" t="s">
        <v>65</v>
      </c>
      <c r="H5" s="26" t="s">
        <v>6</v>
      </c>
      <c r="I5" s="29" t="s">
        <v>15</v>
      </c>
      <c r="J5" s="26" t="s">
        <v>9</v>
      </c>
      <c r="K5" s="27" t="s">
        <v>12</v>
      </c>
      <c r="L5" s="26" t="s">
        <v>22</v>
      </c>
      <c r="M5" s="26"/>
      <c r="O5" s="36">
        <v>44949</v>
      </c>
      <c r="P5" s="49">
        <v>45048</v>
      </c>
      <c r="Q5" s="49">
        <v>45082</v>
      </c>
      <c r="R5" s="49">
        <v>45091</v>
      </c>
    </row>
    <row r="6" spans="1:18" s="17" customFormat="1" ht="15.75" customHeight="1">
      <c r="A6" s="16" t="s">
        <v>60</v>
      </c>
      <c r="B6" s="16"/>
      <c r="C6" s="16"/>
      <c r="D6" s="10" t="s">
        <v>31</v>
      </c>
      <c r="E6" s="11">
        <v>3000000</v>
      </c>
      <c r="F6" s="42">
        <v>2212</v>
      </c>
      <c r="G6" s="42"/>
      <c r="H6" s="9">
        <v>45565</v>
      </c>
      <c r="I6" s="9" t="s">
        <v>14</v>
      </c>
      <c r="J6" s="10" t="s">
        <v>11</v>
      </c>
      <c r="K6" s="11">
        <v>72000</v>
      </c>
      <c r="L6" s="11">
        <v>1350000</v>
      </c>
      <c r="M6" s="16"/>
      <c r="O6" s="37" t="s">
        <v>53</v>
      </c>
    </row>
    <row r="7" spans="1:18" s="17" customFormat="1" ht="15.75" customHeight="1">
      <c r="A7" s="16" t="s">
        <v>61</v>
      </c>
      <c r="B7" s="16"/>
      <c r="C7" s="16"/>
      <c r="D7" s="16"/>
      <c r="E7" s="11">
        <v>5000000</v>
      </c>
      <c r="F7" s="42"/>
      <c r="G7" s="42"/>
      <c r="H7" s="9">
        <v>46295</v>
      </c>
      <c r="I7" s="9"/>
      <c r="J7" s="10" t="s">
        <v>11</v>
      </c>
      <c r="K7" s="11"/>
      <c r="L7" s="11"/>
      <c r="M7" s="16"/>
      <c r="O7" s="37"/>
    </row>
    <row r="8" spans="1:18" s="19" customFormat="1" ht="30" customHeight="1">
      <c r="A8" s="10" t="s">
        <v>47</v>
      </c>
      <c r="B8" s="10" t="s">
        <v>104</v>
      </c>
      <c r="C8" s="10"/>
      <c r="D8" s="10" t="s">
        <v>31</v>
      </c>
      <c r="E8" s="38">
        <v>100000</v>
      </c>
      <c r="F8" s="44">
        <v>3745</v>
      </c>
      <c r="G8" s="44">
        <v>6124</v>
      </c>
      <c r="H8" s="9">
        <v>45199</v>
      </c>
      <c r="I8" s="18"/>
      <c r="J8" s="10" t="s">
        <v>8</v>
      </c>
      <c r="K8" s="11"/>
      <c r="L8" s="11"/>
      <c r="M8" s="10"/>
      <c r="P8" s="19" t="s">
        <v>75</v>
      </c>
      <c r="Q8" s="19" t="s">
        <v>90</v>
      </c>
    </row>
    <row r="9" spans="1:18" s="19" customFormat="1">
      <c r="A9" s="10" t="s">
        <v>20</v>
      </c>
      <c r="B9" s="10"/>
      <c r="C9" s="10"/>
      <c r="D9" s="10"/>
      <c r="E9" s="11">
        <v>400000</v>
      </c>
      <c r="F9" s="42">
        <v>3613</v>
      </c>
      <c r="G9" s="42"/>
      <c r="H9" s="9">
        <v>45930</v>
      </c>
      <c r="I9" s="9" t="s">
        <v>14</v>
      </c>
      <c r="J9" s="10" t="s">
        <v>8</v>
      </c>
      <c r="K9" s="11">
        <f t="shared" ref="K9" si="0">IF(J9="NE",E9,E9/2)</f>
        <v>400000</v>
      </c>
      <c r="L9" s="11"/>
      <c r="M9" s="10"/>
    </row>
    <row r="10" spans="1:18" s="19" customFormat="1">
      <c r="A10" s="10" t="s">
        <v>54</v>
      </c>
      <c r="B10" s="10"/>
      <c r="C10" s="10"/>
      <c r="D10" s="10"/>
      <c r="E10" s="11">
        <v>2000000</v>
      </c>
      <c r="F10" s="42">
        <v>3613</v>
      </c>
      <c r="G10" s="42"/>
      <c r="H10" s="9">
        <v>45930</v>
      </c>
      <c r="I10" s="9" t="s">
        <v>14</v>
      </c>
      <c r="J10" s="10" t="s">
        <v>11</v>
      </c>
      <c r="K10" s="11"/>
      <c r="L10" s="11"/>
      <c r="M10" s="10"/>
    </row>
    <row r="11" spans="1:18" s="19" customFormat="1" ht="30" customHeight="1">
      <c r="A11" s="10" t="s">
        <v>24</v>
      </c>
      <c r="B11" s="10" t="s">
        <v>110</v>
      </c>
      <c r="C11" s="10"/>
      <c r="D11" s="10" t="s">
        <v>30</v>
      </c>
      <c r="E11" s="38">
        <v>1800000</v>
      </c>
      <c r="F11" s="44">
        <v>3613</v>
      </c>
      <c r="G11" s="44">
        <v>6121</v>
      </c>
      <c r="H11" s="9">
        <v>45199</v>
      </c>
      <c r="I11" s="9"/>
      <c r="J11" s="10" t="s">
        <v>11</v>
      </c>
      <c r="K11" s="11">
        <f>E11*0.15</f>
        <v>270000</v>
      </c>
      <c r="L11" s="11">
        <f>E11*0.85</f>
        <v>1530000</v>
      </c>
      <c r="M11" s="10"/>
      <c r="O11" s="19" t="s">
        <v>39</v>
      </c>
      <c r="P11" s="19" t="s">
        <v>89</v>
      </c>
    </row>
    <row r="12" spans="1:18" s="19" customFormat="1">
      <c r="A12" s="10" t="s">
        <v>25</v>
      </c>
      <c r="B12" s="10"/>
      <c r="C12" s="10"/>
      <c r="D12" s="10" t="s">
        <v>29</v>
      </c>
      <c r="E12" s="11">
        <v>20000</v>
      </c>
      <c r="F12" s="42"/>
      <c r="G12" s="42"/>
      <c r="H12" s="9">
        <v>45565</v>
      </c>
      <c r="I12" s="18"/>
      <c r="J12" s="10" t="s">
        <v>8</v>
      </c>
      <c r="K12" s="11">
        <v>20000</v>
      </c>
      <c r="L12" s="11"/>
      <c r="M12" s="10"/>
    </row>
    <row r="13" spans="1:18" s="19" customFormat="1">
      <c r="A13" s="10" t="s">
        <v>26</v>
      </c>
      <c r="B13" s="10"/>
      <c r="C13" s="10"/>
      <c r="D13" s="10" t="s">
        <v>29</v>
      </c>
      <c r="E13" s="11">
        <v>10000</v>
      </c>
      <c r="F13" s="42"/>
      <c r="G13" s="42"/>
      <c r="H13" s="9">
        <v>45565</v>
      </c>
      <c r="I13" s="18"/>
      <c r="J13" s="10" t="s">
        <v>8</v>
      </c>
      <c r="K13" s="11">
        <v>20000</v>
      </c>
      <c r="L13" s="11"/>
      <c r="M13" s="10"/>
    </row>
    <row r="14" spans="1:18" s="32" customFormat="1" ht="30" customHeight="1">
      <c r="A14" s="31" t="s">
        <v>40</v>
      </c>
      <c r="B14" s="31" t="s">
        <v>105</v>
      </c>
      <c r="C14" s="31"/>
      <c r="D14" s="31"/>
      <c r="E14" s="39">
        <v>20000</v>
      </c>
      <c r="F14" s="45">
        <v>5512</v>
      </c>
      <c r="G14" s="45">
        <v>5139</v>
      </c>
      <c r="H14" s="33">
        <v>45046</v>
      </c>
      <c r="I14" s="34"/>
      <c r="J14" s="31" t="s">
        <v>8</v>
      </c>
      <c r="K14" s="8">
        <f>E14</f>
        <v>20000</v>
      </c>
      <c r="L14" s="8"/>
      <c r="M14" s="31"/>
      <c r="O14" s="32" t="s">
        <v>41</v>
      </c>
      <c r="P14" s="32" t="s">
        <v>76</v>
      </c>
      <c r="Q14" s="32" t="s">
        <v>91</v>
      </c>
      <c r="R14" s="32" t="s">
        <v>94</v>
      </c>
    </row>
    <row r="15" spans="1:18" s="19" customFormat="1" ht="30" customHeight="1">
      <c r="A15" s="10" t="s">
        <v>21</v>
      </c>
      <c r="B15" s="10" t="s">
        <v>111</v>
      </c>
      <c r="C15" s="10"/>
      <c r="D15" s="10" t="s">
        <v>33</v>
      </c>
      <c r="E15" s="38">
        <v>106000</v>
      </c>
      <c r="F15" s="44">
        <v>3636</v>
      </c>
      <c r="G15" s="44">
        <v>5169</v>
      </c>
      <c r="H15" s="9">
        <v>45107</v>
      </c>
      <c r="I15" s="9" t="s">
        <v>16</v>
      </c>
      <c r="J15" s="10" t="s">
        <v>8</v>
      </c>
      <c r="K15" s="11">
        <f>E15</f>
        <v>106000</v>
      </c>
      <c r="L15" s="11">
        <f>E15-K15</f>
        <v>0</v>
      </c>
      <c r="M15" s="10"/>
      <c r="O15" s="19" t="s">
        <v>42</v>
      </c>
      <c r="P15" s="19" t="s">
        <v>77</v>
      </c>
      <c r="Q15" s="19" t="s">
        <v>95</v>
      </c>
    </row>
    <row r="16" spans="1:18" s="19" customFormat="1" ht="30" customHeight="1">
      <c r="A16" s="10" t="s">
        <v>23</v>
      </c>
      <c r="B16" s="10" t="s">
        <v>78</v>
      </c>
      <c r="C16" s="10"/>
      <c r="D16" s="10" t="s">
        <v>99</v>
      </c>
      <c r="E16" s="38">
        <v>5000</v>
      </c>
      <c r="F16" s="44">
        <v>3745</v>
      </c>
      <c r="G16" s="44">
        <v>5137</v>
      </c>
      <c r="H16" s="9">
        <v>45046</v>
      </c>
      <c r="I16" s="9"/>
      <c r="J16" s="10" t="s">
        <v>8</v>
      </c>
      <c r="K16" s="11">
        <f>E16</f>
        <v>5000</v>
      </c>
      <c r="L16" s="11"/>
      <c r="M16" s="10"/>
      <c r="O16" s="19" t="s">
        <v>36</v>
      </c>
      <c r="P16" s="19" t="s">
        <v>78</v>
      </c>
    </row>
    <row r="17" spans="1:18" s="19" customFormat="1">
      <c r="A17" s="10" t="s">
        <v>10</v>
      </c>
      <c r="B17" s="10"/>
      <c r="C17" s="10"/>
      <c r="D17" s="10"/>
      <c r="E17" s="11">
        <v>0</v>
      </c>
      <c r="F17" s="42"/>
      <c r="G17" s="42"/>
      <c r="H17" s="9"/>
      <c r="I17" s="9" t="s">
        <v>16</v>
      </c>
      <c r="J17" s="10" t="s">
        <v>8</v>
      </c>
      <c r="K17" s="11">
        <f t="shared" ref="K17:K19" si="1">E17</f>
        <v>0</v>
      </c>
      <c r="L17" s="11">
        <f t="shared" ref="L17:L42" si="2">E17-K17</f>
        <v>0</v>
      </c>
      <c r="M17" s="10"/>
      <c r="O17" s="19" t="s">
        <v>43</v>
      </c>
      <c r="Q17" s="19" t="s">
        <v>96</v>
      </c>
    </row>
    <row r="18" spans="1:18" s="19" customFormat="1">
      <c r="A18" s="10" t="s">
        <v>0</v>
      </c>
      <c r="B18" s="10"/>
      <c r="C18" s="10"/>
      <c r="D18" s="10" t="s">
        <v>31</v>
      </c>
      <c r="E18" s="11">
        <v>0</v>
      </c>
      <c r="F18" s="42"/>
      <c r="G18" s="42"/>
      <c r="H18" s="9"/>
      <c r="I18" s="18" t="s">
        <v>16</v>
      </c>
      <c r="J18" s="10" t="s">
        <v>8</v>
      </c>
      <c r="K18" s="11">
        <f t="shared" si="1"/>
        <v>0</v>
      </c>
      <c r="L18" s="11">
        <f t="shared" si="2"/>
        <v>0</v>
      </c>
      <c r="M18" s="10"/>
      <c r="O18" s="19" t="s">
        <v>44</v>
      </c>
    </row>
    <row r="19" spans="1:18" s="19" customFormat="1" ht="30" customHeight="1">
      <c r="A19" s="10" t="s">
        <v>45</v>
      </c>
      <c r="B19" s="10" t="s">
        <v>106</v>
      </c>
      <c r="C19" s="10"/>
      <c r="D19" s="10" t="s">
        <v>30</v>
      </c>
      <c r="E19" s="38">
        <v>620000</v>
      </c>
      <c r="F19" s="44">
        <v>3639</v>
      </c>
      <c r="G19" s="44">
        <v>5169</v>
      </c>
      <c r="H19" s="9">
        <v>45291</v>
      </c>
      <c r="I19" s="18"/>
      <c r="J19" s="10" t="s">
        <v>8</v>
      </c>
      <c r="K19" s="11">
        <f t="shared" si="1"/>
        <v>620000</v>
      </c>
      <c r="L19" s="11">
        <v>0</v>
      </c>
      <c r="M19" s="10"/>
      <c r="O19" s="19" t="s">
        <v>37</v>
      </c>
      <c r="P19" s="19" t="s">
        <v>80</v>
      </c>
      <c r="Q19" s="19" t="s">
        <v>97</v>
      </c>
    </row>
    <row r="20" spans="1:18" s="32" customFormat="1">
      <c r="A20" s="31" t="s">
        <v>56</v>
      </c>
      <c r="B20" s="31"/>
      <c r="C20" s="31"/>
      <c r="D20" s="31"/>
      <c r="E20" s="8">
        <v>20000000</v>
      </c>
      <c r="F20" s="43">
        <v>3639</v>
      </c>
      <c r="G20" s="43">
        <v>6121</v>
      </c>
      <c r="H20" s="33">
        <v>46022</v>
      </c>
      <c r="I20" s="31" t="s">
        <v>14</v>
      </c>
      <c r="J20" s="31" t="s">
        <v>11</v>
      </c>
      <c r="K20" s="8">
        <f>E20-L20</f>
        <v>18640000</v>
      </c>
      <c r="L20" s="8">
        <f>17*80000</f>
        <v>1360000</v>
      </c>
      <c r="M20" s="31"/>
    </row>
    <row r="21" spans="1:18" s="19" customFormat="1" ht="30" customHeight="1">
      <c r="A21" s="10" t="s">
        <v>13</v>
      </c>
      <c r="B21" s="10" t="s">
        <v>107</v>
      </c>
      <c r="C21" s="10"/>
      <c r="D21" s="10" t="s">
        <v>30</v>
      </c>
      <c r="E21" s="38">
        <v>115000</v>
      </c>
      <c r="F21" s="44">
        <v>2219</v>
      </c>
      <c r="G21" s="44">
        <v>5169</v>
      </c>
      <c r="H21" s="9">
        <v>45016</v>
      </c>
      <c r="I21" s="18" t="s">
        <v>16</v>
      </c>
      <c r="J21" s="10" t="s">
        <v>8</v>
      </c>
      <c r="K21" s="11">
        <f t="shared" ref="K21:K22" si="3">IF(J21="NE",E21,E21/2)</f>
        <v>115000</v>
      </c>
      <c r="L21" s="11">
        <f t="shared" si="2"/>
        <v>0</v>
      </c>
      <c r="M21" s="10"/>
      <c r="O21" s="19" t="s">
        <v>46</v>
      </c>
      <c r="P21" s="19" t="s">
        <v>81</v>
      </c>
    </row>
    <row r="22" spans="1:18" s="19" customFormat="1">
      <c r="A22" s="10" t="s">
        <v>1</v>
      </c>
      <c r="B22" s="10"/>
      <c r="C22" s="10"/>
      <c r="D22" s="10" t="s">
        <v>31</v>
      </c>
      <c r="E22" s="11">
        <v>800000</v>
      </c>
      <c r="F22" s="42">
        <v>2219</v>
      </c>
      <c r="G22" s="42">
        <v>6121</v>
      </c>
      <c r="H22" s="9">
        <v>45565</v>
      </c>
      <c r="I22" s="9" t="s">
        <v>14</v>
      </c>
      <c r="J22" s="10" t="s">
        <v>11</v>
      </c>
      <c r="K22" s="11">
        <f t="shared" si="3"/>
        <v>400000</v>
      </c>
      <c r="L22" s="11">
        <f t="shared" si="2"/>
        <v>400000</v>
      </c>
      <c r="M22" s="10"/>
    </row>
    <row r="23" spans="1:18" s="19" customFormat="1" ht="30" customHeight="1">
      <c r="A23" s="10" t="s">
        <v>35</v>
      </c>
      <c r="B23" s="10" t="s">
        <v>108</v>
      </c>
      <c r="C23" s="10"/>
      <c r="D23" s="10" t="s">
        <v>30</v>
      </c>
      <c r="E23" s="38">
        <v>378000</v>
      </c>
      <c r="F23" s="44">
        <v>3412</v>
      </c>
      <c r="G23" s="44">
        <v>6129</v>
      </c>
      <c r="H23" s="9">
        <v>45107</v>
      </c>
      <c r="I23" s="18"/>
      <c r="J23" s="10" t="s">
        <v>11</v>
      </c>
      <c r="K23" s="11">
        <f>E23*0.2</f>
        <v>75600</v>
      </c>
      <c r="L23" s="11">
        <f>E23*0.8</f>
        <v>302400</v>
      </c>
      <c r="M23" s="10"/>
      <c r="O23" s="19" t="s">
        <v>67</v>
      </c>
      <c r="P23" s="19" t="s">
        <v>82</v>
      </c>
      <c r="Q23" s="19" t="s">
        <v>98</v>
      </c>
    </row>
    <row r="24" spans="1:18" s="32" customFormat="1">
      <c r="A24" s="31" t="s">
        <v>48</v>
      </c>
      <c r="B24" s="31"/>
      <c r="C24" s="31"/>
      <c r="D24" s="31"/>
      <c r="E24" s="8">
        <v>20000</v>
      </c>
      <c r="F24" s="43"/>
      <c r="G24" s="43"/>
      <c r="H24" s="33">
        <v>45565</v>
      </c>
      <c r="I24" s="34"/>
      <c r="J24" s="31" t="s">
        <v>8</v>
      </c>
      <c r="K24" s="8">
        <f>E24</f>
        <v>20000</v>
      </c>
      <c r="L24" s="8"/>
      <c r="M24" s="31"/>
    </row>
    <row r="25" spans="1:18" s="32" customFormat="1">
      <c r="A25" s="31" t="s">
        <v>49</v>
      </c>
      <c r="B25" s="31"/>
      <c r="C25" s="31"/>
      <c r="D25" s="31"/>
      <c r="E25" s="8">
        <v>0</v>
      </c>
      <c r="F25" s="43"/>
      <c r="G25" s="43"/>
      <c r="H25" s="33"/>
      <c r="I25" s="34"/>
      <c r="J25" s="31" t="s">
        <v>8</v>
      </c>
      <c r="K25" s="8">
        <f t="shared" ref="K25:K31" si="4">E25</f>
        <v>0</v>
      </c>
      <c r="L25" s="8"/>
      <c r="M25" s="31"/>
    </row>
    <row r="26" spans="1:18" s="32" customFormat="1" ht="30" customHeight="1">
      <c r="A26" s="31" t="s">
        <v>58</v>
      </c>
      <c r="B26" s="31" t="s">
        <v>78</v>
      </c>
      <c r="C26" s="31"/>
      <c r="D26" s="31" t="s">
        <v>99</v>
      </c>
      <c r="E26" s="39">
        <v>40000</v>
      </c>
      <c r="F26" s="45">
        <v>3412</v>
      </c>
      <c r="G26" s="45">
        <v>5171</v>
      </c>
      <c r="H26" s="33">
        <v>45077</v>
      </c>
      <c r="I26" s="34"/>
      <c r="J26" s="31" t="s">
        <v>8</v>
      </c>
      <c r="K26" s="8">
        <f t="shared" si="4"/>
        <v>40000</v>
      </c>
      <c r="L26" s="8"/>
      <c r="M26" s="31"/>
      <c r="P26" s="32" t="s">
        <v>83</v>
      </c>
      <c r="Q26" s="32" t="s">
        <v>78</v>
      </c>
    </row>
    <row r="27" spans="1:18" s="32" customFormat="1">
      <c r="A27" s="31" t="s">
        <v>51</v>
      </c>
      <c r="B27" s="31"/>
      <c r="C27" s="31"/>
      <c r="D27" s="31"/>
      <c r="E27" s="8"/>
      <c r="F27" s="43"/>
      <c r="G27" s="43"/>
      <c r="H27" s="33">
        <v>46203</v>
      </c>
      <c r="I27" s="34"/>
      <c r="J27" s="31" t="s">
        <v>8</v>
      </c>
      <c r="K27" s="8">
        <f t="shared" si="4"/>
        <v>0</v>
      </c>
      <c r="L27" s="8"/>
      <c r="M27" s="31"/>
    </row>
    <row r="28" spans="1:18" s="32" customFormat="1" ht="30" customHeight="1">
      <c r="A28" s="31" t="s">
        <v>62</v>
      </c>
      <c r="B28" s="31" t="s">
        <v>78</v>
      </c>
      <c r="C28" s="31"/>
      <c r="D28" s="31" t="s">
        <v>99</v>
      </c>
      <c r="E28" s="39">
        <v>50000</v>
      </c>
      <c r="F28" s="45">
        <v>5512</v>
      </c>
      <c r="G28" s="45">
        <v>5171</v>
      </c>
      <c r="H28" s="33">
        <v>45046</v>
      </c>
      <c r="I28" s="34"/>
      <c r="J28" s="31" t="s">
        <v>8</v>
      </c>
      <c r="K28" s="8">
        <f t="shared" si="4"/>
        <v>50000</v>
      </c>
      <c r="L28" s="8"/>
      <c r="M28" s="31"/>
      <c r="P28" s="32" t="s">
        <v>84</v>
      </c>
      <c r="Q28" s="32" t="s">
        <v>92</v>
      </c>
      <c r="R28" s="32" t="s">
        <v>78</v>
      </c>
    </row>
    <row r="29" spans="1:18" s="32" customFormat="1">
      <c r="A29" s="31" t="s">
        <v>59</v>
      </c>
      <c r="B29" s="31"/>
      <c r="C29" s="31"/>
      <c r="D29" s="8" t="s">
        <v>66</v>
      </c>
      <c r="E29" s="8" t="s">
        <v>66</v>
      </c>
      <c r="F29" s="43"/>
      <c r="G29" s="43"/>
      <c r="H29" s="33">
        <v>46203</v>
      </c>
      <c r="I29" s="34"/>
      <c r="J29" s="31" t="s">
        <v>8</v>
      </c>
      <c r="K29" s="8" t="str">
        <f t="shared" si="4"/>
        <v>nebude realizováno</v>
      </c>
      <c r="L29" s="8"/>
      <c r="M29" s="31"/>
    </row>
    <row r="30" spans="1:18" s="32" customFormat="1">
      <c r="A30" s="31" t="s">
        <v>63</v>
      </c>
      <c r="B30" s="31"/>
      <c r="C30" s="31"/>
      <c r="D30" s="31" t="s">
        <v>79</v>
      </c>
      <c r="E30" s="8">
        <v>0</v>
      </c>
      <c r="F30" s="43"/>
      <c r="G30" s="43"/>
      <c r="H30" s="33"/>
      <c r="I30" s="34"/>
      <c r="J30" s="31" t="s">
        <v>8</v>
      </c>
      <c r="K30" s="8">
        <f t="shared" si="4"/>
        <v>0</v>
      </c>
      <c r="L30" s="8"/>
      <c r="M30" s="31"/>
      <c r="P30" s="32" t="s">
        <v>85</v>
      </c>
    </row>
    <row r="31" spans="1:18" s="32" customFormat="1">
      <c r="A31" s="31" t="s">
        <v>55</v>
      </c>
      <c r="B31" s="31"/>
      <c r="C31" s="31"/>
      <c r="D31" s="8" t="s">
        <v>66</v>
      </c>
      <c r="E31" s="8" t="s">
        <v>66</v>
      </c>
      <c r="F31" s="43"/>
      <c r="G31" s="43"/>
      <c r="H31" s="33"/>
      <c r="I31" s="34" t="s">
        <v>11</v>
      </c>
      <c r="J31" s="31" t="s">
        <v>8</v>
      </c>
      <c r="K31" s="8" t="str">
        <f t="shared" si="4"/>
        <v>nebude realizováno</v>
      </c>
      <c r="L31" s="8"/>
      <c r="M31" s="31"/>
    </row>
    <row r="32" spans="1:18" s="32" customFormat="1" ht="30" customHeight="1">
      <c r="A32" s="31" t="s">
        <v>57</v>
      </c>
      <c r="B32" s="31" t="s">
        <v>78</v>
      </c>
      <c r="C32" s="31"/>
      <c r="D32" s="31" t="s">
        <v>33</v>
      </c>
      <c r="E32" s="39">
        <v>30000</v>
      </c>
      <c r="F32" s="45">
        <v>5512</v>
      </c>
      <c r="G32" s="45">
        <v>5137</v>
      </c>
      <c r="H32" s="33">
        <v>45107</v>
      </c>
      <c r="I32" s="34"/>
      <c r="J32" s="31" t="s">
        <v>11</v>
      </c>
      <c r="K32" s="8">
        <v>15000</v>
      </c>
      <c r="L32" s="8">
        <f>E32*0.5</f>
        <v>15000</v>
      </c>
      <c r="M32" s="31"/>
      <c r="O32" s="32" t="s">
        <v>68</v>
      </c>
      <c r="P32" s="32" t="s">
        <v>86</v>
      </c>
      <c r="Q32" s="32" t="s">
        <v>93</v>
      </c>
      <c r="R32" s="32" t="s">
        <v>100</v>
      </c>
    </row>
    <row r="33" spans="1:18" s="32" customFormat="1" ht="30" customHeight="1">
      <c r="A33" s="31" t="s">
        <v>52</v>
      </c>
      <c r="B33" s="31" t="s">
        <v>109</v>
      </c>
      <c r="C33" s="31"/>
      <c r="D33" s="31" t="s">
        <v>32</v>
      </c>
      <c r="E33" s="8"/>
      <c r="F33" s="43"/>
      <c r="G33" s="43"/>
      <c r="H33" s="33">
        <v>45291</v>
      </c>
      <c r="I33" s="34"/>
      <c r="J33" s="31"/>
      <c r="K33" s="8"/>
      <c r="L33" s="8"/>
      <c r="M33" s="31"/>
      <c r="P33" s="32" t="s">
        <v>87</v>
      </c>
      <c r="R33" s="32" t="s">
        <v>101</v>
      </c>
    </row>
    <row r="34" spans="1:18" s="19" customFormat="1">
      <c r="A34" s="10" t="s">
        <v>50</v>
      </c>
      <c r="B34" s="10"/>
      <c r="C34" s="10"/>
      <c r="D34" s="10" t="s">
        <v>32</v>
      </c>
      <c r="E34" s="11"/>
      <c r="F34" s="42"/>
      <c r="G34" s="42"/>
      <c r="H34" s="9"/>
      <c r="I34" s="18"/>
      <c r="J34" s="10"/>
      <c r="K34" s="11"/>
      <c r="L34" s="11">
        <v>50000</v>
      </c>
      <c r="M34" s="10"/>
    </row>
    <row r="35" spans="1:18" s="19" customFormat="1">
      <c r="A35" s="10"/>
      <c r="B35" s="10"/>
      <c r="C35" s="10"/>
      <c r="D35" s="10"/>
      <c r="E35" s="11"/>
      <c r="F35" s="42"/>
      <c r="G35" s="42"/>
      <c r="H35" s="9"/>
      <c r="I35" s="18"/>
      <c r="J35" s="10"/>
      <c r="K35" s="11"/>
      <c r="L35" s="11"/>
      <c r="M35" s="10"/>
    </row>
    <row r="36" spans="1:18" s="19" customFormat="1">
      <c r="A36" s="10"/>
      <c r="B36" s="10"/>
      <c r="C36" s="10"/>
      <c r="D36" s="10"/>
      <c r="E36" s="11"/>
      <c r="F36" s="42"/>
      <c r="G36" s="42"/>
      <c r="H36" s="9"/>
      <c r="I36" s="18"/>
      <c r="J36" s="10"/>
      <c r="K36" s="11"/>
      <c r="L36" s="11"/>
      <c r="M36" s="10"/>
    </row>
    <row r="37" spans="1:18" s="10" customFormat="1" ht="21" customHeight="1">
      <c r="A37" s="10" t="s">
        <v>2</v>
      </c>
      <c r="D37" s="10" t="s">
        <v>32</v>
      </c>
      <c r="E37" s="11">
        <v>40000</v>
      </c>
      <c r="F37" s="42"/>
      <c r="G37" s="42"/>
      <c r="H37" s="9"/>
      <c r="I37" s="21" t="s">
        <v>16</v>
      </c>
      <c r="J37" s="10" t="s">
        <v>8</v>
      </c>
      <c r="K37" s="11">
        <f t="shared" ref="K37:K42" si="5">IF(J37="NE",E37,E37/2)</f>
        <v>40000</v>
      </c>
      <c r="L37" s="11">
        <f t="shared" si="2"/>
        <v>0</v>
      </c>
      <c r="P37" s="10" t="s">
        <v>88</v>
      </c>
      <c r="R37" s="10" t="s">
        <v>102</v>
      </c>
    </row>
    <row r="38" spans="1:18" s="10" customFormat="1" ht="20.25" customHeight="1">
      <c r="A38" s="10" t="s">
        <v>3</v>
      </c>
      <c r="D38" s="10" t="s">
        <v>32</v>
      </c>
      <c r="E38" s="11">
        <v>30000</v>
      </c>
      <c r="F38" s="42">
        <v>3319</v>
      </c>
      <c r="G38" s="42" t="s">
        <v>17</v>
      </c>
      <c r="H38" s="9"/>
      <c r="I38" s="21" t="s">
        <v>16</v>
      </c>
      <c r="J38" s="10" t="s">
        <v>8</v>
      </c>
      <c r="K38" s="11">
        <f t="shared" si="5"/>
        <v>30000</v>
      </c>
      <c r="L38" s="11">
        <f t="shared" si="2"/>
        <v>0</v>
      </c>
    </row>
    <row r="39" spans="1:18" s="10" customFormat="1" ht="18" customHeight="1">
      <c r="A39" s="10" t="s">
        <v>4</v>
      </c>
      <c r="D39" s="10" t="s">
        <v>32</v>
      </c>
      <c r="E39" s="11" t="s">
        <v>66</v>
      </c>
      <c r="F39" s="42">
        <v>3319</v>
      </c>
      <c r="G39" s="42">
        <v>5169</v>
      </c>
      <c r="H39" s="9"/>
      <c r="I39" s="21" t="s">
        <v>16</v>
      </c>
      <c r="J39" s="10" t="s">
        <v>8</v>
      </c>
      <c r="K39" s="11" t="str">
        <f t="shared" si="5"/>
        <v>nebude realizováno</v>
      </c>
      <c r="L39" s="11" t="e">
        <f t="shared" si="2"/>
        <v>#VALUE!</v>
      </c>
    </row>
    <row r="40" spans="1:18" s="10" customFormat="1" ht="18" customHeight="1">
      <c r="E40" s="11"/>
      <c r="F40" s="42"/>
      <c r="G40" s="42"/>
      <c r="K40" s="11">
        <f t="shared" si="5"/>
        <v>0</v>
      </c>
      <c r="L40" s="11">
        <f t="shared" si="2"/>
        <v>0</v>
      </c>
    </row>
    <row r="41" spans="1:18" s="5" customFormat="1" ht="14.25">
      <c r="A41" s="10" t="s">
        <v>18</v>
      </c>
      <c r="B41" s="10"/>
      <c r="C41" s="10"/>
      <c r="D41" s="10" t="s">
        <v>32</v>
      </c>
      <c r="E41" s="4">
        <v>20000</v>
      </c>
      <c r="F41" s="40">
        <v>3319</v>
      </c>
      <c r="G41" s="40">
        <v>5492</v>
      </c>
      <c r="H41" s="20"/>
      <c r="I41" s="21" t="s">
        <v>16</v>
      </c>
      <c r="J41" s="10" t="s">
        <v>8</v>
      </c>
      <c r="K41" s="11">
        <f t="shared" si="5"/>
        <v>20000</v>
      </c>
      <c r="L41" s="11">
        <f t="shared" si="2"/>
        <v>0</v>
      </c>
    </row>
    <row r="42" spans="1:18" s="5" customFormat="1" ht="14.25">
      <c r="A42" s="10" t="s">
        <v>19</v>
      </c>
      <c r="B42" s="10"/>
      <c r="C42" s="10"/>
      <c r="D42" s="10" t="s">
        <v>32</v>
      </c>
      <c r="E42" s="4">
        <v>2000</v>
      </c>
      <c r="F42" s="40">
        <v>3319</v>
      </c>
      <c r="G42" s="40">
        <v>5194</v>
      </c>
      <c r="H42" s="20"/>
      <c r="I42" s="21" t="s">
        <v>16</v>
      </c>
      <c r="J42" s="10" t="s">
        <v>8</v>
      </c>
      <c r="K42" s="11">
        <f t="shared" si="5"/>
        <v>2000</v>
      </c>
      <c r="L42" s="11">
        <f t="shared" si="2"/>
        <v>0</v>
      </c>
      <c r="R42" s="5" t="s">
        <v>103</v>
      </c>
    </row>
    <row r="43" spans="1:18">
      <c r="A43" s="12"/>
      <c r="B43" s="12"/>
      <c r="C43" s="12"/>
      <c r="D43" s="12"/>
    </row>
    <row r="44" spans="1:18" s="22" customFormat="1">
      <c r="A44" s="24"/>
      <c r="B44" s="24"/>
      <c r="C44" s="24"/>
      <c r="D44" s="24"/>
      <c r="F44" s="47"/>
      <c r="G44" s="47"/>
      <c r="H44" s="23"/>
    </row>
    <row r="45" spans="1:18" s="22" customFormat="1">
      <c r="A45" s="22" t="s">
        <v>69</v>
      </c>
      <c r="F45" s="47"/>
      <c r="G45" s="47"/>
      <c r="H45" s="23"/>
    </row>
    <row r="46" spans="1:18" ht="15.75">
      <c r="A46" s="22"/>
      <c r="B46" s="22"/>
      <c r="C46" s="22"/>
      <c r="D46" s="22"/>
      <c r="E46" s="22"/>
      <c r="F46" s="47"/>
      <c r="G46" s="47"/>
      <c r="H46" s="23"/>
    </row>
    <row r="47" spans="1:18" ht="15.75">
      <c r="A47" s="24" t="s">
        <v>70</v>
      </c>
      <c r="B47" s="24"/>
      <c r="C47" s="24"/>
      <c r="D47" s="24"/>
      <c r="E47" s="25"/>
      <c r="F47" s="47"/>
      <c r="G47" s="47"/>
      <c r="H47" s="23"/>
    </row>
    <row r="48" spans="1:18" ht="15.75">
      <c r="A48" s="24"/>
      <c r="B48" s="24"/>
      <c r="C48" s="24"/>
      <c r="D48" s="24"/>
      <c r="E48" s="22"/>
      <c r="F48" s="47"/>
      <c r="G48" s="47"/>
      <c r="H48" s="23"/>
    </row>
    <row r="49" spans="1:8" ht="15.75">
      <c r="A49" s="24" t="s">
        <v>27</v>
      </c>
      <c r="B49" s="24"/>
      <c r="C49" s="24"/>
      <c r="D49" s="24"/>
      <c r="E49" s="22"/>
      <c r="F49" s="47" t="s">
        <v>28</v>
      </c>
      <c r="G49" s="47"/>
      <c r="H49" s="23"/>
    </row>
    <row r="50" spans="1:8" ht="15.75">
      <c r="A50" s="22"/>
      <c r="B50" s="22"/>
      <c r="C50" s="22"/>
      <c r="D50" s="22"/>
      <c r="E50" s="22"/>
      <c r="F50" s="47"/>
      <c r="G50" s="47"/>
      <c r="H50" s="23"/>
    </row>
  </sheetData>
  <autoFilter ref="A5:N42" xr:uid="{00000000-0009-0000-0000-000001000000}"/>
  <pageMargins left="0.7" right="0.7" top="0.78740157499999996" bottom="0.78740157499999996" header="0.3" footer="0.3"/>
  <pageSetup paperSize="9" scale="5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workbookViewId="0">
      <selection activeCell="C37" sqref="A1:C37"/>
    </sheetView>
  </sheetViews>
  <sheetFormatPr defaultRowHeight="15"/>
  <cols>
    <col min="1" max="1" width="65" customWidth="1"/>
    <col min="2" max="2" width="4.85546875" customWidth="1"/>
    <col min="3" max="3" width="14.140625" style="1" customWidth="1"/>
  </cols>
  <sheetData>
    <row r="1" spans="1:3" ht="32.25" customHeight="1">
      <c r="A1" s="74" t="s">
        <v>71</v>
      </c>
      <c r="B1" s="74"/>
      <c r="C1" s="74"/>
    </row>
    <row r="2" spans="1:3" s="2" customFormat="1">
      <c r="A2" s="6"/>
      <c r="B2" s="6"/>
      <c r="C2" s="7"/>
    </row>
    <row r="3" spans="1:3" s="30" customFormat="1" ht="29.25">
      <c r="A3" s="26"/>
      <c r="B3" s="26"/>
      <c r="C3" s="27" t="s">
        <v>5</v>
      </c>
    </row>
    <row r="4" spans="1:3" s="17" customFormat="1" ht="15.75" customHeight="1">
      <c r="A4" s="16" t="s">
        <v>60</v>
      </c>
      <c r="B4" s="16"/>
      <c r="C4" s="11">
        <v>3000000</v>
      </c>
    </row>
    <row r="5" spans="1:3" s="17" customFormat="1" ht="15.75" customHeight="1">
      <c r="A5" s="16" t="s">
        <v>61</v>
      </c>
      <c r="B5" s="16"/>
      <c r="C5" s="11">
        <v>5000000</v>
      </c>
    </row>
    <row r="6" spans="1:3" s="19" customFormat="1">
      <c r="A6" s="10" t="s">
        <v>47</v>
      </c>
      <c r="B6" s="10"/>
      <c r="C6" s="38">
        <v>100000</v>
      </c>
    </row>
    <row r="7" spans="1:3" s="19" customFormat="1">
      <c r="A7" s="10" t="s">
        <v>20</v>
      </c>
      <c r="B7" s="10"/>
      <c r="C7" s="11">
        <v>400000</v>
      </c>
    </row>
    <row r="8" spans="1:3" s="19" customFormat="1">
      <c r="A8" s="10" t="s">
        <v>54</v>
      </c>
      <c r="B8" s="10"/>
      <c r="C8" s="11">
        <v>2000000</v>
      </c>
    </row>
    <row r="9" spans="1:3" s="19" customFormat="1">
      <c r="A9" s="10" t="s">
        <v>24</v>
      </c>
      <c r="B9" s="10"/>
      <c r="C9" s="38">
        <v>1800000</v>
      </c>
    </row>
    <row r="10" spans="1:3" s="19" customFormat="1">
      <c r="A10" s="10" t="s">
        <v>25</v>
      </c>
      <c r="B10" s="10"/>
      <c r="C10" s="11">
        <v>20000</v>
      </c>
    </row>
    <row r="11" spans="1:3" s="19" customFormat="1">
      <c r="A11" s="10" t="s">
        <v>26</v>
      </c>
      <c r="B11" s="10"/>
      <c r="C11" s="11">
        <v>10000</v>
      </c>
    </row>
    <row r="12" spans="1:3" s="32" customFormat="1">
      <c r="A12" s="31" t="s">
        <v>40</v>
      </c>
      <c r="B12" s="31"/>
      <c r="C12" s="39">
        <v>20000</v>
      </c>
    </row>
    <row r="13" spans="1:3" s="19" customFormat="1">
      <c r="A13" s="10" t="s">
        <v>21</v>
      </c>
      <c r="B13" s="10"/>
      <c r="C13" s="38">
        <v>106000</v>
      </c>
    </row>
    <row r="14" spans="1:3" s="19" customFormat="1">
      <c r="A14" s="10" t="s">
        <v>23</v>
      </c>
      <c r="B14" s="10"/>
      <c r="C14" s="38">
        <v>5000</v>
      </c>
    </row>
    <row r="15" spans="1:3" s="19" customFormat="1">
      <c r="A15" s="10" t="s">
        <v>10</v>
      </c>
      <c r="B15" s="10"/>
      <c r="C15" s="11">
        <v>0</v>
      </c>
    </row>
    <row r="16" spans="1:3" s="19" customFormat="1">
      <c r="A16" s="10" t="s">
        <v>0</v>
      </c>
      <c r="B16" s="10"/>
      <c r="C16" s="11">
        <v>0</v>
      </c>
    </row>
    <row r="17" spans="1:3" s="19" customFormat="1">
      <c r="A17" s="10" t="s">
        <v>45</v>
      </c>
      <c r="B17" s="10"/>
      <c r="C17" s="38">
        <v>620000</v>
      </c>
    </row>
    <row r="18" spans="1:3" s="32" customFormat="1">
      <c r="A18" s="31" t="s">
        <v>56</v>
      </c>
      <c r="B18" s="31"/>
      <c r="C18" s="8">
        <v>20000000</v>
      </c>
    </row>
    <row r="19" spans="1:3" s="19" customFormat="1">
      <c r="A19" s="10" t="s">
        <v>13</v>
      </c>
      <c r="B19" s="10"/>
      <c r="C19" s="38">
        <v>115000</v>
      </c>
    </row>
    <row r="20" spans="1:3" s="19" customFormat="1">
      <c r="A20" s="10" t="s">
        <v>1</v>
      </c>
      <c r="B20" s="10"/>
      <c r="C20" s="11">
        <v>800000</v>
      </c>
    </row>
    <row r="21" spans="1:3" s="19" customFormat="1">
      <c r="A21" s="10" t="s">
        <v>35</v>
      </c>
      <c r="B21" s="10"/>
      <c r="C21" s="38">
        <v>378000</v>
      </c>
    </row>
    <row r="22" spans="1:3" s="32" customFormat="1">
      <c r="A22" s="31" t="s">
        <v>48</v>
      </c>
      <c r="B22" s="31"/>
      <c r="C22" s="8">
        <v>20000</v>
      </c>
    </row>
    <row r="23" spans="1:3" s="32" customFormat="1">
      <c r="A23" s="31" t="s">
        <v>49</v>
      </c>
      <c r="B23" s="31"/>
      <c r="C23" s="8">
        <v>0</v>
      </c>
    </row>
    <row r="24" spans="1:3" s="32" customFormat="1">
      <c r="A24" s="31" t="s">
        <v>58</v>
      </c>
      <c r="B24" s="31"/>
      <c r="C24" s="39">
        <v>40000</v>
      </c>
    </row>
    <row r="25" spans="1:3" s="32" customFormat="1">
      <c r="A25" s="31" t="s">
        <v>51</v>
      </c>
      <c r="B25" s="31"/>
      <c r="C25" s="8"/>
    </row>
    <row r="26" spans="1:3" s="32" customFormat="1">
      <c r="A26" s="31" t="s">
        <v>62</v>
      </c>
      <c r="B26" s="31"/>
      <c r="C26" s="39">
        <v>50000</v>
      </c>
    </row>
    <row r="27" spans="1:3" s="32" customFormat="1">
      <c r="A27" s="31" t="s">
        <v>63</v>
      </c>
      <c r="B27" s="31"/>
      <c r="C27" s="8">
        <v>0</v>
      </c>
    </row>
    <row r="28" spans="1:3" s="32" customFormat="1">
      <c r="A28" s="31" t="s">
        <v>57</v>
      </c>
      <c r="B28" s="31"/>
      <c r="C28" s="39">
        <v>30000</v>
      </c>
    </row>
    <row r="29" spans="1:3" s="32" customFormat="1">
      <c r="A29" s="31" t="s">
        <v>52</v>
      </c>
      <c r="B29" s="31"/>
      <c r="C29" s="39">
        <v>200000</v>
      </c>
    </row>
    <row r="30" spans="1:3" s="19" customFormat="1">
      <c r="A30" s="10" t="s">
        <v>50</v>
      </c>
      <c r="B30" s="10"/>
      <c r="C30" s="11"/>
    </row>
    <row r="31" spans="1:3" s="10" customFormat="1" ht="21" customHeight="1">
      <c r="A31" s="10" t="s">
        <v>2</v>
      </c>
      <c r="C31" s="11">
        <v>40000</v>
      </c>
    </row>
    <row r="32" spans="1:3" s="10" customFormat="1" ht="20.25" customHeight="1">
      <c r="A32" s="10" t="s">
        <v>3</v>
      </c>
      <c r="C32" s="11">
        <v>30000</v>
      </c>
    </row>
    <row r="33" spans="1:11" s="5" customFormat="1" ht="14.25">
      <c r="A33" s="10" t="s">
        <v>18</v>
      </c>
      <c r="B33" s="10"/>
      <c r="C33" s="4">
        <v>20000</v>
      </c>
    </row>
    <row r="34" spans="1:11" s="5" customFormat="1" ht="14.25">
      <c r="A34" s="10" t="s">
        <v>19</v>
      </c>
      <c r="B34" s="10"/>
      <c r="C34" s="4">
        <v>2000</v>
      </c>
    </row>
    <row r="35" spans="1:11">
      <c r="A35" s="12"/>
      <c r="B35" s="12"/>
    </row>
    <row r="36" spans="1:11" s="22" customFormat="1">
      <c r="A36" s="24"/>
      <c r="B36" s="24"/>
    </row>
    <row r="37" spans="1:11" s="22" customFormat="1">
      <c r="A37" s="5" t="s">
        <v>69</v>
      </c>
    </row>
    <row r="38" spans="1:11" ht="15.75">
      <c r="A38" s="22"/>
      <c r="B38" s="22"/>
      <c r="C38" s="22"/>
    </row>
    <row r="39" spans="1:11">
      <c r="A39" s="24" t="s">
        <v>70</v>
      </c>
    </row>
    <row r="40" spans="1:11" ht="15.75">
      <c r="B40" s="24"/>
      <c r="C40" s="22"/>
    </row>
    <row r="41" spans="1:11">
      <c r="A41" s="24" t="s">
        <v>27</v>
      </c>
      <c r="B41" s="24"/>
    </row>
    <row r="42" spans="1:11" s="15" customFormat="1" ht="15.75">
      <c r="A42" s="22"/>
      <c r="B42" s="22"/>
      <c r="C42" s="48" t="s">
        <v>28</v>
      </c>
      <c r="D42"/>
      <c r="E42"/>
      <c r="F42"/>
      <c r="G42"/>
      <c r="H42"/>
      <c r="I42"/>
      <c r="J42"/>
      <c r="K42"/>
    </row>
  </sheetData>
  <autoFilter ref="A3:C34" xr:uid="{00000000-0009-0000-0000-000000000000}"/>
  <mergeCells count="1">
    <mergeCell ref="A1:C1"/>
  </mergeCell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workbookViewId="0">
      <pane xSplit="2" ySplit="3" topLeftCell="C4" activePane="bottomRight" state="frozen"/>
      <selection pane="topRight" activeCell="C1" sqref="C1"/>
      <selection pane="bottomLeft" activeCell="A4" sqref="A4"/>
      <selection pane="bottomRight" activeCell="A19" sqref="A19"/>
    </sheetView>
  </sheetViews>
  <sheetFormatPr defaultRowHeight="15" outlineLevelCol="1"/>
  <cols>
    <col min="1" max="1" width="65" customWidth="1"/>
    <col min="2" max="2" width="4.85546875" customWidth="1"/>
    <col min="3" max="3" width="14.140625" style="1" customWidth="1"/>
    <col min="4" max="4" width="6.5703125" style="46" customWidth="1"/>
    <col min="5" max="5" width="6.42578125" style="46" customWidth="1"/>
    <col min="6" max="6" width="12.42578125" customWidth="1" outlineLevel="1"/>
    <col min="7" max="7" width="7.5703125" style="15" customWidth="1" outlineLevel="1"/>
    <col min="8" max="8" width="6.140625" customWidth="1" outlineLevel="1"/>
    <col min="9" max="9" width="14" style="1" customWidth="1" outlineLevel="1"/>
    <col min="10" max="10" width="12.42578125" customWidth="1" outlineLevel="1"/>
    <col min="11" max="11" width="9.140625" customWidth="1" outlineLevel="1"/>
    <col min="12" max="12" width="4.5703125" customWidth="1"/>
    <col min="13" max="13" width="36" customWidth="1"/>
    <col min="14" max="15" width="10.140625" bestFit="1" customWidth="1"/>
    <col min="16" max="16" width="12.7109375" customWidth="1"/>
  </cols>
  <sheetData>
    <row r="1" spans="1:16" ht="21">
      <c r="A1" s="3" t="s">
        <v>38</v>
      </c>
      <c r="B1" s="3"/>
      <c r="C1" s="4"/>
      <c r="D1" s="40"/>
      <c r="E1" s="40"/>
      <c r="F1" s="5"/>
      <c r="G1" s="13"/>
      <c r="H1" s="5"/>
      <c r="I1" s="4"/>
      <c r="J1" s="5"/>
      <c r="K1" s="5"/>
      <c r="M1" s="35">
        <v>2023</v>
      </c>
    </row>
    <row r="2" spans="1:16" s="2" customFormat="1">
      <c r="A2" s="6" t="s">
        <v>7</v>
      </c>
      <c r="B2" s="6"/>
      <c r="C2" s="7">
        <f>SUBTOTAL(9,C4:C30)</f>
        <v>34514000</v>
      </c>
      <c r="D2" s="41"/>
      <c r="E2" s="41"/>
      <c r="F2" s="7"/>
      <c r="G2" s="14"/>
      <c r="H2" s="7"/>
      <c r="I2" s="7">
        <f>SUBTOTAL(9,I4:I30)</f>
        <v>20888600</v>
      </c>
      <c r="J2" s="7">
        <f>SUBTOTAL(9,J4:J30)</f>
        <v>4957400</v>
      </c>
      <c r="K2" s="3"/>
    </row>
    <row r="3" spans="1:16" s="30" customFormat="1" ht="43.5">
      <c r="A3" s="26"/>
      <c r="B3" s="26" t="s">
        <v>34</v>
      </c>
      <c r="C3" s="27" t="s">
        <v>5</v>
      </c>
      <c r="D3" s="28" t="s">
        <v>64</v>
      </c>
      <c r="E3" s="28" t="s">
        <v>65</v>
      </c>
      <c r="F3" s="26" t="s">
        <v>6</v>
      </c>
      <c r="G3" s="29" t="s">
        <v>15</v>
      </c>
      <c r="H3" s="26" t="s">
        <v>9</v>
      </c>
      <c r="I3" s="27" t="s">
        <v>12</v>
      </c>
      <c r="J3" s="26" t="s">
        <v>22</v>
      </c>
      <c r="K3" s="26"/>
      <c r="M3" s="36">
        <v>44949</v>
      </c>
      <c r="N3" s="49">
        <v>45048</v>
      </c>
      <c r="O3" s="49">
        <v>45082</v>
      </c>
      <c r="P3" s="49">
        <v>45091</v>
      </c>
    </row>
    <row r="4" spans="1:16" s="17" customFormat="1" ht="15.75" customHeight="1">
      <c r="A4" s="16" t="s">
        <v>60</v>
      </c>
      <c r="B4" s="10" t="s">
        <v>31</v>
      </c>
      <c r="C4" s="11">
        <v>3000000</v>
      </c>
      <c r="D4" s="42">
        <v>2212</v>
      </c>
      <c r="E4" s="42"/>
      <c r="F4" s="9">
        <v>45565</v>
      </c>
      <c r="G4" s="9" t="s">
        <v>14</v>
      </c>
      <c r="H4" s="10" t="s">
        <v>11</v>
      </c>
      <c r="I4" s="11">
        <v>72000</v>
      </c>
      <c r="J4" s="11">
        <v>1350000</v>
      </c>
      <c r="K4" s="16"/>
      <c r="M4" s="37" t="s">
        <v>53</v>
      </c>
    </row>
    <row r="5" spans="1:16" s="17" customFormat="1" ht="15.75" customHeight="1">
      <c r="A5" s="16" t="s">
        <v>61</v>
      </c>
      <c r="B5" s="16"/>
      <c r="C5" s="11">
        <v>5000000</v>
      </c>
      <c r="D5" s="42"/>
      <c r="E5" s="42"/>
      <c r="F5" s="9">
        <v>46295</v>
      </c>
      <c r="G5" s="9"/>
      <c r="H5" s="10" t="s">
        <v>11</v>
      </c>
      <c r="I5" s="11"/>
      <c r="J5" s="11"/>
      <c r="K5" s="16"/>
      <c r="M5" s="37"/>
    </row>
    <row r="6" spans="1:16" s="19" customFormat="1">
      <c r="A6" s="10" t="s">
        <v>47</v>
      </c>
      <c r="B6" s="10" t="s">
        <v>31</v>
      </c>
      <c r="C6" s="38">
        <v>100000</v>
      </c>
      <c r="D6" s="44">
        <v>3745</v>
      </c>
      <c r="E6" s="44">
        <v>6124</v>
      </c>
      <c r="F6" s="9">
        <v>45199</v>
      </c>
      <c r="G6" s="18"/>
      <c r="H6" s="10" t="s">
        <v>8</v>
      </c>
      <c r="I6" s="11"/>
      <c r="J6" s="11"/>
      <c r="K6" s="10"/>
      <c r="N6" s="19" t="s">
        <v>75</v>
      </c>
      <c r="O6" s="19" t="s">
        <v>90</v>
      </c>
    </row>
    <row r="7" spans="1:16" s="19" customFormat="1">
      <c r="A7" s="10" t="s">
        <v>20</v>
      </c>
      <c r="B7" s="10"/>
      <c r="C7" s="11">
        <v>400000</v>
      </c>
      <c r="D7" s="42">
        <v>3613</v>
      </c>
      <c r="E7" s="42"/>
      <c r="F7" s="9">
        <v>45930</v>
      </c>
      <c r="G7" s="9" t="s">
        <v>14</v>
      </c>
      <c r="H7" s="10" t="s">
        <v>8</v>
      </c>
      <c r="I7" s="11">
        <f t="shared" ref="I7" si="0">IF(H7="NE",C7,C7/2)</f>
        <v>400000</v>
      </c>
      <c r="J7" s="11"/>
      <c r="K7" s="10"/>
    </row>
    <row r="8" spans="1:16" s="19" customFormat="1">
      <c r="A8" s="10" t="s">
        <v>54</v>
      </c>
      <c r="B8" s="10"/>
      <c r="C8" s="11">
        <v>2000000</v>
      </c>
      <c r="D8" s="42">
        <v>3613</v>
      </c>
      <c r="E8" s="42"/>
      <c r="F8" s="9">
        <v>45930</v>
      </c>
      <c r="G8" s="9" t="s">
        <v>14</v>
      </c>
      <c r="H8" s="10" t="s">
        <v>11</v>
      </c>
      <c r="I8" s="11"/>
      <c r="J8" s="11"/>
      <c r="K8" s="10"/>
    </row>
    <row r="9" spans="1:16" s="19" customFormat="1">
      <c r="A9" s="10" t="s">
        <v>24</v>
      </c>
      <c r="B9" s="10" t="s">
        <v>30</v>
      </c>
      <c r="C9" s="38">
        <v>1800000</v>
      </c>
      <c r="D9" s="44">
        <v>3613</v>
      </c>
      <c r="E9" s="44">
        <v>6121</v>
      </c>
      <c r="F9" s="9">
        <v>45199</v>
      </c>
      <c r="G9" s="9"/>
      <c r="H9" s="10" t="s">
        <v>11</v>
      </c>
      <c r="I9" s="11">
        <f>C9*0.15</f>
        <v>270000</v>
      </c>
      <c r="J9" s="11">
        <f>C9*0.85</f>
        <v>1530000</v>
      </c>
      <c r="K9" s="10"/>
      <c r="M9" s="19" t="s">
        <v>39</v>
      </c>
      <c r="N9" s="19" t="s">
        <v>89</v>
      </c>
    </row>
    <row r="10" spans="1:16" s="19" customFormat="1">
      <c r="A10" s="10" t="s">
        <v>25</v>
      </c>
      <c r="B10" s="10" t="s">
        <v>29</v>
      </c>
      <c r="C10" s="11">
        <v>20000</v>
      </c>
      <c r="D10" s="42"/>
      <c r="E10" s="42"/>
      <c r="F10" s="9">
        <v>45565</v>
      </c>
      <c r="G10" s="18"/>
      <c r="H10" s="10" t="s">
        <v>8</v>
      </c>
      <c r="I10" s="11">
        <v>20000</v>
      </c>
      <c r="J10" s="11"/>
      <c r="K10" s="10"/>
    </row>
    <row r="11" spans="1:16" s="19" customFormat="1">
      <c r="A11" s="10" t="s">
        <v>26</v>
      </c>
      <c r="B11" s="10" t="s">
        <v>29</v>
      </c>
      <c r="C11" s="11">
        <v>10000</v>
      </c>
      <c r="D11" s="42"/>
      <c r="E11" s="42"/>
      <c r="F11" s="9">
        <v>45565</v>
      </c>
      <c r="G11" s="18"/>
      <c r="H11" s="10" t="s">
        <v>8</v>
      </c>
      <c r="I11" s="11">
        <v>20000</v>
      </c>
      <c r="J11" s="11"/>
      <c r="K11" s="10"/>
    </row>
    <row r="12" spans="1:16" s="32" customFormat="1">
      <c r="A12" s="31" t="s">
        <v>40</v>
      </c>
      <c r="B12" s="31"/>
      <c r="C12" s="39">
        <v>20000</v>
      </c>
      <c r="D12" s="45">
        <v>5512</v>
      </c>
      <c r="E12" s="45">
        <v>5139</v>
      </c>
      <c r="F12" s="33">
        <v>45046</v>
      </c>
      <c r="G12" s="34"/>
      <c r="H12" s="31" t="s">
        <v>8</v>
      </c>
      <c r="I12" s="8">
        <f>C12</f>
        <v>20000</v>
      </c>
      <c r="J12" s="8"/>
      <c r="K12" s="31"/>
      <c r="M12" s="32" t="s">
        <v>41</v>
      </c>
      <c r="N12" s="32" t="s">
        <v>76</v>
      </c>
      <c r="O12" s="32" t="s">
        <v>91</v>
      </c>
      <c r="P12" s="32" t="s">
        <v>94</v>
      </c>
    </row>
    <row r="13" spans="1:16" s="19" customFormat="1">
      <c r="A13" s="10" t="s">
        <v>21</v>
      </c>
      <c r="B13" s="10" t="s">
        <v>33</v>
      </c>
      <c r="C13" s="38">
        <v>106000</v>
      </c>
      <c r="D13" s="44">
        <v>3636</v>
      </c>
      <c r="E13" s="44">
        <v>5169</v>
      </c>
      <c r="F13" s="9">
        <v>45107</v>
      </c>
      <c r="G13" s="9" t="s">
        <v>16</v>
      </c>
      <c r="H13" s="10" t="s">
        <v>8</v>
      </c>
      <c r="I13" s="11">
        <f>C13</f>
        <v>106000</v>
      </c>
      <c r="J13" s="11">
        <f>C13-I13</f>
        <v>0</v>
      </c>
      <c r="K13" s="10"/>
      <c r="M13" s="19" t="s">
        <v>42</v>
      </c>
      <c r="N13" s="19" t="s">
        <v>77</v>
      </c>
      <c r="O13" s="19" t="s">
        <v>95</v>
      </c>
    </row>
    <row r="14" spans="1:16" s="19" customFormat="1">
      <c r="A14" s="10" t="s">
        <v>23</v>
      </c>
      <c r="B14" s="10" t="s">
        <v>99</v>
      </c>
      <c r="C14" s="38">
        <v>5000</v>
      </c>
      <c r="D14" s="44">
        <v>3745</v>
      </c>
      <c r="E14" s="44">
        <v>5137</v>
      </c>
      <c r="F14" s="9">
        <v>45046</v>
      </c>
      <c r="G14" s="9"/>
      <c r="H14" s="10" t="s">
        <v>8</v>
      </c>
      <c r="I14" s="11">
        <f>C14</f>
        <v>5000</v>
      </c>
      <c r="J14" s="11"/>
      <c r="K14" s="10"/>
      <c r="M14" s="19" t="s">
        <v>36</v>
      </c>
      <c r="N14" s="19" t="s">
        <v>78</v>
      </c>
    </row>
    <row r="15" spans="1:16" s="19" customFormat="1">
      <c r="A15" s="10" t="s">
        <v>10</v>
      </c>
      <c r="B15" s="10"/>
      <c r="C15" s="11">
        <v>0</v>
      </c>
      <c r="D15" s="42"/>
      <c r="E15" s="42"/>
      <c r="F15" s="9"/>
      <c r="G15" s="9" t="s">
        <v>16</v>
      </c>
      <c r="H15" s="10" t="s">
        <v>8</v>
      </c>
      <c r="I15" s="11">
        <f t="shared" ref="I15:I17" si="1">C15</f>
        <v>0</v>
      </c>
      <c r="J15" s="11">
        <f t="shared" ref="J15:J40" si="2">C15-I15</f>
        <v>0</v>
      </c>
      <c r="K15" s="10"/>
      <c r="M15" s="19" t="s">
        <v>43</v>
      </c>
      <c r="O15" s="19" t="s">
        <v>96</v>
      </c>
    </row>
    <row r="16" spans="1:16" s="19" customFormat="1">
      <c r="A16" s="10" t="s">
        <v>0</v>
      </c>
      <c r="B16" s="10" t="s">
        <v>31</v>
      </c>
      <c r="C16" s="11">
        <v>0</v>
      </c>
      <c r="D16" s="42"/>
      <c r="E16" s="42"/>
      <c r="F16" s="9"/>
      <c r="G16" s="18" t="s">
        <v>16</v>
      </c>
      <c r="H16" s="10" t="s">
        <v>8</v>
      </c>
      <c r="I16" s="11">
        <f t="shared" si="1"/>
        <v>0</v>
      </c>
      <c r="J16" s="11">
        <f t="shared" si="2"/>
        <v>0</v>
      </c>
      <c r="K16" s="10"/>
      <c r="M16" s="19" t="s">
        <v>44</v>
      </c>
    </row>
    <row r="17" spans="1:16" s="19" customFormat="1">
      <c r="A17" s="10" t="s">
        <v>45</v>
      </c>
      <c r="B17" s="10" t="s">
        <v>30</v>
      </c>
      <c r="C17" s="38">
        <v>620000</v>
      </c>
      <c r="D17" s="44">
        <v>3639</v>
      </c>
      <c r="E17" s="44">
        <v>5169</v>
      </c>
      <c r="F17" s="9">
        <v>45291</v>
      </c>
      <c r="G17" s="18"/>
      <c r="H17" s="10" t="s">
        <v>8</v>
      </c>
      <c r="I17" s="11">
        <f t="shared" si="1"/>
        <v>620000</v>
      </c>
      <c r="J17" s="11">
        <v>0</v>
      </c>
      <c r="K17" s="10"/>
      <c r="M17" s="19" t="s">
        <v>37</v>
      </c>
      <c r="N17" s="19" t="s">
        <v>80</v>
      </c>
      <c r="O17" s="19" t="s">
        <v>97</v>
      </c>
    </row>
    <row r="18" spans="1:16" s="32" customFormat="1">
      <c r="A18" s="31" t="s">
        <v>56</v>
      </c>
      <c r="B18" s="31"/>
      <c r="C18" s="8">
        <v>20000000</v>
      </c>
      <c r="D18" s="43">
        <v>3639</v>
      </c>
      <c r="E18" s="43">
        <v>6121</v>
      </c>
      <c r="F18" s="33">
        <v>46022</v>
      </c>
      <c r="G18" s="31" t="s">
        <v>14</v>
      </c>
      <c r="H18" s="31" t="s">
        <v>11</v>
      </c>
      <c r="I18" s="8">
        <f>C18-J18</f>
        <v>18640000</v>
      </c>
      <c r="J18" s="8">
        <f>17*80000</f>
        <v>1360000</v>
      </c>
      <c r="K18" s="31"/>
    </row>
    <row r="19" spans="1:16" s="19" customFormat="1">
      <c r="A19" s="10" t="s">
        <v>13</v>
      </c>
      <c r="B19" s="10" t="s">
        <v>30</v>
      </c>
      <c r="C19" s="38">
        <v>115000</v>
      </c>
      <c r="D19" s="44">
        <v>2219</v>
      </c>
      <c r="E19" s="44">
        <v>5169</v>
      </c>
      <c r="F19" s="9">
        <v>45016</v>
      </c>
      <c r="G19" s="18" t="s">
        <v>16</v>
      </c>
      <c r="H19" s="10" t="s">
        <v>8</v>
      </c>
      <c r="I19" s="11">
        <f t="shared" ref="I19:I20" si="3">IF(H19="NE",C19,C19/2)</f>
        <v>115000</v>
      </c>
      <c r="J19" s="11">
        <f t="shared" si="2"/>
        <v>0</v>
      </c>
      <c r="K19" s="10"/>
      <c r="M19" s="19" t="s">
        <v>46</v>
      </c>
      <c r="N19" s="19" t="s">
        <v>81</v>
      </c>
    </row>
    <row r="20" spans="1:16" s="19" customFormat="1">
      <c r="A20" s="10" t="s">
        <v>1</v>
      </c>
      <c r="B20" s="10" t="s">
        <v>31</v>
      </c>
      <c r="C20" s="11">
        <v>800000</v>
      </c>
      <c r="D20" s="42">
        <v>2219</v>
      </c>
      <c r="E20" s="42">
        <v>6121</v>
      </c>
      <c r="F20" s="9">
        <v>45565</v>
      </c>
      <c r="G20" s="9" t="s">
        <v>14</v>
      </c>
      <c r="H20" s="10" t="s">
        <v>11</v>
      </c>
      <c r="I20" s="11">
        <f t="shared" si="3"/>
        <v>400000</v>
      </c>
      <c r="J20" s="11">
        <f t="shared" si="2"/>
        <v>400000</v>
      </c>
      <c r="K20" s="10"/>
    </row>
    <row r="21" spans="1:16" s="19" customFormat="1">
      <c r="A21" s="10" t="s">
        <v>35</v>
      </c>
      <c r="B21" s="10" t="s">
        <v>30</v>
      </c>
      <c r="C21" s="38">
        <v>378000</v>
      </c>
      <c r="D21" s="44">
        <v>3412</v>
      </c>
      <c r="E21" s="44">
        <v>6129</v>
      </c>
      <c r="F21" s="9">
        <v>45107</v>
      </c>
      <c r="G21" s="18"/>
      <c r="H21" s="10" t="s">
        <v>11</v>
      </c>
      <c r="I21" s="11">
        <f>C21*0.2</f>
        <v>75600</v>
      </c>
      <c r="J21" s="11">
        <f>C21*0.8</f>
        <v>302400</v>
      </c>
      <c r="K21" s="10"/>
      <c r="M21" s="19" t="s">
        <v>67</v>
      </c>
      <c r="N21" s="19" t="s">
        <v>82</v>
      </c>
      <c r="O21" s="19" t="s">
        <v>98</v>
      </c>
    </row>
    <row r="22" spans="1:16" s="32" customFormat="1">
      <c r="A22" s="31" t="s">
        <v>48</v>
      </c>
      <c r="B22" s="31"/>
      <c r="C22" s="8">
        <v>20000</v>
      </c>
      <c r="D22" s="43"/>
      <c r="E22" s="43"/>
      <c r="F22" s="33">
        <v>45565</v>
      </c>
      <c r="G22" s="34"/>
      <c r="H22" s="31" t="s">
        <v>8</v>
      </c>
      <c r="I22" s="8">
        <f>C22</f>
        <v>20000</v>
      </c>
      <c r="J22" s="8"/>
      <c r="K22" s="31"/>
    </row>
    <row r="23" spans="1:16" s="32" customFormat="1">
      <c r="A23" s="31" t="s">
        <v>49</v>
      </c>
      <c r="B23" s="31"/>
      <c r="C23" s="8">
        <v>0</v>
      </c>
      <c r="D23" s="43"/>
      <c r="E23" s="43"/>
      <c r="F23" s="33"/>
      <c r="G23" s="34"/>
      <c r="H23" s="31" t="s">
        <v>8</v>
      </c>
      <c r="I23" s="8">
        <f t="shared" ref="I23:I29" si="4">C23</f>
        <v>0</v>
      </c>
      <c r="J23" s="8"/>
      <c r="K23" s="31"/>
    </row>
    <row r="24" spans="1:16" s="32" customFormat="1">
      <c r="A24" s="31" t="s">
        <v>58</v>
      </c>
      <c r="B24" s="31" t="s">
        <v>99</v>
      </c>
      <c r="C24" s="39">
        <v>40000</v>
      </c>
      <c r="D24" s="45">
        <v>3412</v>
      </c>
      <c r="E24" s="45">
        <v>5171</v>
      </c>
      <c r="F24" s="33">
        <v>45077</v>
      </c>
      <c r="G24" s="34"/>
      <c r="H24" s="31" t="s">
        <v>8</v>
      </c>
      <c r="I24" s="8">
        <f t="shared" si="4"/>
        <v>40000</v>
      </c>
      <c r="J24" s="8"/>
      <c r="K24" s="31"/>
      <c r="N24" s="32" t="s">
        <v>83</v>
      </c>
      <c r="O24" s="32" t="s">
        <v>78</v>
      </c>
    </row>
    <row r="25" spans="1:16" s="32" customFormat="1">
      <c r="A25" s="31" t="s">
        <v>51</v>
      </c>
      <c r="B25" s="31"/>
      <c r="C25" s="8"/>
      <c r="D25" s="43"/>
      <c r="E25" s="43"/>
      <c r="F25" s="33">
        <v>46203</v>
      </c>
      <c r="G25" s="34"/>
      <c r="H25" s="31" t="s">
        <v>8</v>
      </c>
      <c r="I25" s="8">
        <f t="shared" si="4"/>
        <v>0</v>
      </c>
      <c r="J25" s="8"/>
      <c r="K25" s="31"/>
    </row>
    <row r="26" spans="1:16" s="32" customFormat="1">
      <c r="A26" s="31" t="s">
        <v>62</v>
      </c>
      <c r="B26" s="31" t="s">
        <v>99</v>
      </c>
      <c r="C26" s="39">
        <v>50000</v>
      </c>
      <c r="D26" s="45">
        <v>5512</v>
      </c>
      <c r="E26" s="45">
        <v>5171</v>
      </c>
      <c r="F26" s="33">
        <v>45046</v>
      </c>
      <c r="G26" s="34"/>
      <c r="H26" s="31" t="s">
        <v>8</v>
      </c>
      <c r="I26" s="8">
        <f t="shared" si="4"/>
        <v>50000</v>
      </c>
      <c r="J26" s="8"/>
      <c r="K26" s="31"/>
      <c r="N26" s="32" t="s">
        <v>84</v>
      </c>
      <c r="O26" s="32" t="s">
        <v>92</v>
      </c>
      <c r="P26" s="32" t="s">
        <v>78</v>
      </c>
    </row>
    <row r="27" spans="1:16" s="32" customFormat="1">
      <c r="A27" s="31" t="s">
        <v>59</v>
      </c>
      <c r="B27" s="8" t="s">
        <v>66</v>
      </c>
      <c r="C27" s="8" t="s">
        <v>66</v>
      </c>
      <c r="D27" s="43"/>
      <c r="E27" s="43"/>
      <c r="F27" s="33">
        <v>46203</v>
      </c>
      <c r="G27" s="34"/>
      <c r="H27" s="31" t="s">
        <v>8</v>
      </c>
      <c r="I27" s="8" t="str">
        <f t="shared" si="4"/>
        <v>nebude realizováno</v>
      </c>
      <c r="J27" s="8"/>
      <c r="K27" s="31"/>
    </row>
    <row r="28" spans="1:16" s="32" customFormat="1">
      <c r="A28" s="31" t="s">
        <v>63</v>
      </c>
      <c r="B28" s="31" t="s">
        <v>79</v>
      </c>
      <c r="C28" s="8">
        <v>0</v>
      </c>
      <c r="D28" s="43"/>
      <c r="E28" s="43"/>
      <c r="F28" s="33"/>
      <c r="G28" s="34"/>
      <c r="H28" s="31" t="s">
        <v>8</v>
      </c>
      <c r="I28" s="8">
        <f t="shared" si="4"/>
        <v>0</v>
      </c>
      <c r="J28" s="8"/>
      <c r="K28" s="31"/>
      <c r="N28" s="32" t="s">
        <v>85</v>
      </c>
    </row>
    <row r="29" spans="1:16" s="32" customFormat="1">
      <c r="A29" s="31" t="s">
        <v>55</v>
      </c>
      <c r="B29" s="8" t="s">
        <v>66</v>
      </c>
      <c r="C29" s="8" t="s">
        <v>66</v>
      </c>
      <c r="D29" s="43"/>
      <c r="E29" s="43"/>
      <c r="F29" s="33"/>
      <c r="G29" s="34" t="s">
        <v>11</v>
      </c>
      <c r="H29" s="31" t="s">
        <v>8</v>
      </c>
      <c r="I29" s="8" t="str">
        <f t="shared" si="4"/>
        <v>nebude realizováno</v>
      </c>
      <c r="J29" s="8"/>
      <c r="K29" s="31"/>
    </row>
    <row r="30" spans="1:16" s="32" customFormat="1">
      <c r="A30" s="31" t="s">
        <v>57</v>
      </c>
      <c r="B30" s="31" t="s">
        <v>33</v>
      </c>
      <c r="C30" s="39">
        <v>30000</v>
      </c>
      <c r="D30" s="45">
        <v>5512</v>
      </c>
      <c r="E30" s="45">
        <v>5137</v>
      </c>
      <c r="F30" s="33">
        <v>45107</v>
      </c>
      <c r="G30" s="34"/>
      <c r="H30" s="31" t="s">
        <v>11</v>
      </c>
      <c r="I30" s="8">
        <v>15000</v>
      </c>
      <c r="J30" s="8">
        <f>C30*0.5</f>
        <v>15000</v>
      </c>
      <c r="K30" s="31"/>
      <c r="M30" s="32" t="s">
        <v>68</v>
      </c>
      <c r="N30" s="32" t="s">
        <v>86</v>
      </c>
      <c r="O30" s="32" t="s">
        <v>93</v>
      </c>
      <c r="P30" s="32" t="s">
        <v>100</v>
      </c>
    </row>
    <row r="31" spans="1:16" s="32" customFormat="1">
      <c r="A31" s="31" t="s">
        <v>52</v>
      </c>
      <c r="B31" s="31" t="s">
        <v>32</v>
      </c>
      <c r="C31" s="8"/>
      <c r="D31" s="43"/>
      <c r="E31" s="43"/>
      <c r="F31" s="33">
        <v>45291</v>
      </c>
      <c r="G31" s="34"/>
      <c r="H31" s="31"/>
      <c r="I31" s="8"/>
      <c r="J31" s="8"/>
      <c r="K31" s="31"/>
      <c r="N31" s="32" t="s">
        <v>87</v>
      </c>
      <c r="P31" s="32" t="s">
        <v>101</v>
      </c>
    </row>
    <row r="32" spans="1:16" s="19" customFormat="1">
      <c r="A32" s="10" t="s">
        <v>50</v>
      </c>
      <c r="B32" s="10" t="s">
        <v>32</v>
      </c>
      <c r="C32" s="11"/>
      <c r="D32" s="42"/>
      <c r="E32" s="42"/>
      <c r="F32" s="9"/>
      <c r="G32" s="18"/>
      <c r="H32" s="10"/>
      <c r="I32" s="11"/>
      <c r="J32" s="11">
        <v>50000</v>
      </c>
      <c r="K32" s="10"/>
    </row>
    <row r="33" spans="1:16" s="19" customFormat="1">
      <c r="A33" s="10"/>
      <c r="B33" s="10"/>
      <c r="C33" s="11"/>
      <c r="D33" s="42"/>
      <c r="E33" s="42"/>
      <c r="F33" s="9"/>
      <c r="G33" s="18"/>
      <c r="H33" s="10"/>
      <c r="I33" s="11"/>
      <c r="J33" s="11"/>
      <c r="K33" s="10"/>
    </row>
    <row r="34" spans="1:16" s="19" customFormat="1">
      <c r="A34" s="10"/>
      <c r="B34" s="10"/>
      <c r="C34" s="11"/>
      <c r="D34" s="42"/>
      <c r="E34" s="42"/>
      <c r="F34" s="9"/>
      <c r="G34" s="18"/>
      <c r="H34" s="10"/>
      <c r="I34" s="11"/>
      <c r="J34" s="11"/>
      <c r="K34" s="10"/>
    </row>
    <row r="35" spans="1:16" s="10" customFormat="1" ht="21" customHeight="1">
      <c r="A35" s="10" t="s">
        <v>2</v>
      </c>
      <c r="B35" s="10" t="s">
        <v>32</v>
      </c>
      <c r="C35" s="11">
        <v>40000</v>
      </c>
      <c r="D35" s="42"/>
      <c r="E35" s="42"/>
      <c r="F35" s="9"/>
      <c r="G35" s="21" t="s">
        <v>16</v>
      </c>
      <c r="H35" s="10" t="s">
        <v>8</v>
      </c>
      <c r="I35" s="11">
        <f t="shared" ref="I35:I40" si="5">IF(H35="NE",C35,C35/2)</f>
        <v>40000</v>
      </c>
      <c r="J35" s="11">
        <f t="shared" si="2"/>
        <v>0</v>
      </c>
      <c r="N35" s="10" t="s">
        <v>88</v>
      </c>
      <c r="P35" s="10" t="s">
        <v>102</v>
      </c>
    </row>
    <row r="36" spans="1:16" s="10" customFormat="1" ht="20.25" customHeight="1">
      <c r="A36" s="10" t="s">
        <v>3</v>
      </c>
      <c r="B36" s="10" t="s">
        <v>32</v>
      </c>
      <c r="C36" s="11">
        <v>30000</v>
      </c>
      <c r="D36" s="42">
        <v>3319</v>
      </c>
      <c r="E36" s="42" t="s">
        <v>17</v>
      </c>
      <c r="F36" s="9"/>
      <c r="G36" s="21" t="s">
        <v>16</v>
      </c>
      <c r="H36" s="10" t="s">
        <v>8</v>
      </c>
      <c r="I36" s="11">
        <f t="shared" si="5"/>
        <v>30000</v>
      </c>
      <c r="J36" s="11">
        <f t="shared" si="2"/>
        <v>0</v>
      </c>
    </row>
    <row r="37" spans="1:16" s="10" customFormat="1" ht="18" customHeight="1">
      <c r="A37" s="10" t="s">
        <v>4</v>
      </c>
      <c r="B37" s="10" t="s">
        <v>32</v>
      </c>
      <c r="C37" s="11" t="s">
        <v>66</v>
      </c>
      <c r="D37" s="42">
        <v>3319</v>
      </c>
      <c r="E37" s="42">
        <v>5169</v>
      </c>
      <c r="F37" s="9"/>
      <c r="G37" s="21" t="s">
        <v>16</v>
      </c>
      <c r="H37" s="10" t="s">
        <v>8</v>
      </c>
      <c r="I37" s="11" t="str">
        <f t="shared" si="5"/>
        <v>nebude realizováno</v>
      </c>
      <c r="J37" s="11" t="e">
        <f t="shared" si="2"/>
        <v>#VALUE!</v>
      </c>
    </row>
    <row r="38" spans="1:16" s="10" customFormat="1" ht="18" customHeight="1">
      <c r="C38" s="11"/>
      <c r="D38" s="42"/>
      <c r="E38" s="42"/>
      <c r="I38" s="11">
        <f t="shared" si="5"/>
        <v>0</v>
      </c>
      <c r="J38" s="11">
        <f t="shared" si="2"/>
        <v>0</v>
      </c>
    </row>
    <row r="39" spans="1:16" s="5" customFormat="1" ht="14.25">
      <c r="A39" s="10" t="s">
        <v>18</v>
      </c>
      <c r="B39" s="10" t="s">
        <v>32</v>
      </c>
      <c r="C39" s="4">
        <v>20000</v>
      </c>
      <c r="D39" s="40">
        <v>3319</v>
      </c>
      <c r="E39" s="40">
        <v>5492</v>
      </c>
      <c r="F39" s="20"/>
      <c r="G39" s="21" t="s">
        <v>16</v>
      </c>
      <c r="H39" s="10" t="s">
        <v>8</v>
      </c>
      <c r="I39" s="11">
        <f t="shared" si="5"/>
        <v>20000</v>
      </c>
      <c r="J39" s="11">
        <f t="shared" si="2"/>
        <v>0</v>
      </c>
    </row>
    <row r="40" spans="1:16" s="5" customFormat="1" ht="14.25">
      <c r="A40" s="10" t="s">
        <v>19</v>
      </c>
      <c r="B40" s="10" t="s">
        <v>32</v>
      </c>
      <c r="C40" s="4">
        <v>2000</v>
      </c>
      <c r="D40" s="40">
        <v>3319</v>
      </c>
      <c r="E40" s="40">
        <v>5194</v>
      </c>
      <c r="F40" s="20"/>
      <c r="G40" s="21" t="s">
        <v>16</v>
      </c>
      <c r="H40" s="10" t="s">
        <v>8</v>
      </c>
      <c r="I40" s="11">
        <f t="shared" si="5"/>
        <v>2000</v>
      </c>
      <c r="J40" s="11">
        <f t="shared" si="2"/>
        <v>0</v>
      </c>
      <c r="P40" s="5" t="s">
        <v>103</v>
      </c>
    </row>
    <row r="41" spans="1:16">
      <c r="A41" s="12"/>
      <c r="B41" s="12"/>
    </row>
    <row r="42" spans="1:16" s="22" customFormat="1">
      <c r="A42" s="24"/>
      <c r="B42" s="24"/>
      <c r="D42" s="47"/>
      <c r="E42" s="47"/>
      <c r="F42" s="23"/>
    </row>
    <row r="43" spans="1:16" s="22" customFormat="1">
      <c r="A43" s="22" t="s">
        <v>69</v>
      </c>
      <c r="D43" s="47"/>
      <c r="E43" s="47"/>
      <c r="F43" s="23"/>
    </row>
    <row r="44" spans="1:16" ht="15.75">
      <c r="A44" s="22"/>
      <c r="B44" s="22"/>
      <c r="C44" s="22"/>
      <c r="D44" s="47"/>
      <c r="E44" s="47"/>
      <c r="F44" s="23"/>
    </row>
    <row r="45" spans="1:16" ht="15.75">
      <c r="A45" s="24" t="s">
        <v>70</v>
      </c>
      <c r="B45" s="24"/>
      <c r="C45" s="25"/>
      <c r="D45" s="47"/>
      <c r="E45" s="47"/>
      <c r="F45" s="23"/>
    </row>
    <row r="46" spans="1:16" ht="15.75">
      <c r="A46" s="24"/>
      <c r="B46" s="24"/>
      <c r="C46" s="22"/>
      <c r="D46" s="47"/>
      <c r="E46" s="47"/>
      <c r="F46" s="23"/>
    </row>
    <row r="47" spans="1:16" ht="15.75">
      <c r="A47" s="24" t="s">
        <v>27</v>
      </c>
      <c r="B47" s="24"/>
      <c r="C47" s="22"/>
      <c r="D47" s="47" t="s">
        <v>28</v>
      </c>
      <c r="E47" s="47"/>
      <c r="F47" s="23"/>
    </row>
    <row r="48" spans="1:16" ht="15.75">
      <c r="A48" s="22"/>
      <c r="B48" s="22"/>
      <c r="C48" s="22"/>
      <c r="D48" s="47"/>
      <c r="E48" s="47"/>
      <c r="F48" s="23"/>
    </row>
  </sheetData>
  <autoFilter ref="A3:L40" xr:uid="{00000000-0009-0000-0000-000001000000}"/>
  <pageMargins left="0.7" right="0.7" top="0.78740157499999996" bottom="0.78740157499999996" header="0.3" footer="0.3"/>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E47"/>
  <sheetViews>
    <sheetView workbookViewId="0">
      <pane xSplit="2" ySplit="3" topLeftCell="C6" activePane="bottomRight" state="frozen"/>
      <selection pane="topRight" activeCell="C1" sqref="C1"/>
      <selection pane="bottomLeft" activeCell="A4" sqref="A4"/>
      <selection pane="bottomRight" activeCell="A26" sqref="A26:XFD26"/>
    </sheetView>
  </sheetViews>
  <sheetFormatPr defaultRowHeight="15" outlineLevelCol="1"/>
  <cols>
    <col min="1" max="1" width="65" customWidth="1"/>
    <col min="2" max="2" width="4.85546875" customWidth="1"/>
    <col min="3" max="3" width="14.140625" style="1" customWidth="1"/>
    <col min="4" max="4" width="6.5703125" style="46" customWidth="1"/>
    <col min="5" max="5" width="6.42578125" style="46" customWidth="1"/>
    <col min="6" max="6" width="12.42578125" customWidth="1" outlineLevel="1"/>
    <col min="7" max="7" width="4.5703125" customWidth="1"/>
    <col min="8" max="8" width="14.85546875" customWidth="1"/>
    <col min="9" max="9" width="11" customWidth="1"/>
    <col min="10" max="10" width="9.85546875" customWidth="1"/>
    <col min="11" max="20" width="10.140625" bestFit="1" customWidth="1"/>
    <col min="21" max="21" width="11.28515625" bestFit="1" customWidth="1"/>
    <col min="22" max="23" width="10.140625" bestFit="1" customWidth="1"/>
  </cols>
  <sheetData>
    <row r="1" spans="1:23" ht="21">
      <c r="A1" s="3" t="s">
        <v>38</v>
      </c>
      <c r="B1" s="3"/>
      <c r="C1" s="4"/>
      <c r="D1" s="40"/>
      <c r="E1" s="40"/>
      <c r="F1" s="5"/>
      <c r="H1" s="35">
        <v>2023</v>
      </c>
      <c r="I1" s="35"/>
    </row>
    <row r="2" spans="1:23" s="2" customFormat="1">
      <c r="A2" s="6" t="s">
        <v>7</v>
      </c>
      <c r="B2" s="6"/>
      <c r="C2" s="7">
        <f>SUBTOTAL(9,C4:C28)</f>
        <v>3264000</v>
      </c>
      <c r="D2" s="41"/>
      <c r="E2" s="41"/>
      <c r="F2" s="7"/>
    </row>
    <row r="3" spans="1:23" s="30" customFormat="1" ht="43.5">
      <c r="A3" s="26"/>
      <c r="B3" s="26" t="s">
        <v>34</v>
      </c>
      <c r="C3" s="27" t="s">
        <v>5</v>
      </c>
      <c r="D3" s="28" t="s">
        <v>64</v>
      </c>
      <c r="E3" s="28" t="s">
        <v>65</v>
      </c>
      <c r="F3" s="26" t="s">
        <v>6</v>
      </c>
      <c r="H3" s="36">
        <f>I3-7</f>
        <v>44998</v>
      </c>
      <c r="I3" s="36">
        <v>45005</v>
      </c>
      <c r="J3" s="49">
        <f>I3+7</f>
        <v>45012</v>
      </c>
      <c r="K3" s="49">
        <f t="shared" ref="K3:W3" si="0">J3+7</f>
        <v>45019</v>
      </c>
      <c r="L3" s="49">
        <f t="shared" si="0"/>
        <v>45026</v>
      </c>
      <c r="M3" s="49">
        <f t="shared" si="0"/>
        <v>45033</v>
      </c>
      <c r="N3" s="49">
        <f t="shared" si="0"/>
        <v>45040</v>
      </c>
      <c r="O3" s="49">
        <f t="shared" si="0"/>
        <v>45047</v>
      </c>
      <c r="P3" s="49">
        <f t="shared" si="0"/>
        <v>45054</v>
      </c>
      <c r="Q3" s="49">
        <f t="shared" si="0"/>
        <v>45061</v>
      </c>
      <c r="R3" s="49">
        <f t="shared" si="0"/>
        <v>45068</v>
      </c>
      <c r="S3" s="49">
        <f>R3+7</f>
        <v>45075</v>
      </c>
      <c r="T3" s="49">
        <f t="shared" si="0"/>
        <v>45082</v>
      </c>
      <c r="U3" s="53">
        <f t="shared" si="0"/>
        <v>45089</v>
      </c>
      <c r="V3" s="49">
        <f t="shared" si="0"/>
        <v>45096</v>
      </c>
      <c r="W3" s="49">
        <f t="shared" si="0"/>
        <v>45103</v>
      </c>
    </row>
    <row r="4" spans="1:23" s="17" customFormat="1" ht="15.75" hidden="1" customHeight="1">
      <c r="A4" s="16" t="s">
        <v>60</v>
      </c>
      <c r="B4" s="16"/>
      <c r="C4" s="11">
        <v>3000000</v>
      </c>
      <c r="D4" s="42">
        <v>2212</v>
      </c>
      <c r="E4" s="42"/>
      <c r="F4" s="9">
        <v>45565</v>
      </c>
      <c r="H4" s="37"/>
      <c r="I4" s="37"/>
    </row>
    <row r="5" spans="1:23" s="17" customFormat="1" ht="15.75" hidden="1" customHeight="1">
      <c r="A5" s="16" t="s">
        <v>61</v>
      </c>
      <c r="B5" s="16"/>
      <c r="C5" s="11">
        <v>5000000</v>
      </c>
      <c r="D5" s="42"/>
      <c r="E5" s="42"/>
      <c r="F5" s="9">
        <v>46295</v>
      </c>
      <c r="H5" s="37"/>
      <c r="I5" s="37"/>
    </row>
    <row r="6" spans="1:23" s="19" customFormat="1">
      <c r="A6" s="10" t="s">
        <v>47</v>
      </c>
      <c r="B6" s="10"/>
      <c r="C6" s="38">
        <v>100000</v>
      </c>
      <c r="D6" s="44">
        <v>3745</v>
      </c>
      <c r="E6" s="44">
        <v>6124</v>
      </c>
      <c r="F6" s="9">
        <v>45199</v>
      </c>
      <c r="H6" s="50" t="s">
        <v>72</v>
      </c>
      <c r="I6" s="50"/>
      <c r="J6" s="50"/>
      <c r="K6" s="50"/>
      <c r="L6" s="50"/>
      <c r="M6" s="50"/>
      <c r="N6" s="50"/>
      <c r="O6" s="50"/>
      <c r="P6" s="50"/>
      <c r="Q6" s="50"/>
      <c r="R6" s="50"/>
      <c r="S6" s="50"/>
      <c r="T6" s="50"/>
      <c r="U6" s="50"/>
      <c r="V6" s="50"/>
      <c r="W6" s="50"/>
    </row>
    <row r="7" spans="1:23" s="19" customFormat="1" hidden="1">
      <c r="A7" s="10" t="s">
        <v>20</v>
      </c>
      <c r="B7" s="10"/>
      <c r="C7" s="11">
        <v>400000</v>
      </c>
      <c r="D7" s="42">
        <v>3613</v>
      </c>
      <c r="E7" s="42"/>
      <c r="F7" s="9">
        <v>45930</v>
      </c>
    </row>
    <row r="8" spans="1:23" s="19" customFormat="1" hidden="1">
      <c r="A8" s="10" t="s">
        <v>54</v>
      </c>
      <c r="B8" s="10"/>
      <c r="C8" s="11">
        <v>2000000</v>
      </c>
      <c r="D8" s="42">
        <v>3613</v>
      </c>
      <c r="E8" s="42"/>
      <c r="F8" s="9">
        <v>45930</v>
      </c>
    </row>
    <row r="9" spans="1:23" s="19" customFormat="1">
      <c r="A9" s="10" t="s">
        <v>24</v>
      </c>
      <c r="B9" s="10" t="s">
        <v>30</v>
      </c>
      <c r="C9" s="38">
        <v>1800000</v>
      </c>
      <c r="D9" s="44">
        <v>3613</v>
      </c>
      <c r="E9" s="44">
        <v>6121</v>
      </c>
      <c r="F9" s="9">
        <v>45199</v>
      </c>
      <c r="I9" s="50" t="s">
        <v>73</v>
      </c>
      <c r="J9" s="50"/>
      <c r="K9" s="50"/>
      <c r="L9" s="50"/>
      <c r="M9" s="50"/>
      <c r="N9" s="50"/>
      <c r="O9" s="50"/>
      <c r="P9" s="50"/>
      <c r="Q9" s="50"/>
      <c r="R9" s="50"/>
      <c r="S9" s="50"/>
      <c r="T9" s="50"/>
      <c r="U9" s="50"/>
      <c r="V9" s="50"/>
      <c r="W9" s="50"/>
    </row>
    <row r="10" spans="1:23" s="19" customFormat="1" hidden="1">
      <c r="A10" s="10" t="s">
        <v>25</v>
      </c>
      <c r="B10" s="10" t="s">
        <v>29</v>
      </c>
      <c r="C10" s="11">
        <v>20000</v>
      </c>
      <c r="D10" s="42"/>
      <c r="E10" s="42"/>
      <c r="F10" s="9">
        <v>45565</v>
      </c>
    </row>
    <row r="11" spans="1:23" s="19" customFormat="1" hidden="1">
      <c r="A11" s="10" t="s">
        <v>26</v>
      </c>
      <c r="B11" s="10" t="s">
        <v>29</v>
      </c>
      <c r="C11" s="11">
        <v>10000</v>
      </c>
      <c r="D11" s="42"/>
      <c r="E11" s="42"/>
      <c r="F11" s="9">
        <v>45565</v>
      </c>
    </row>
    <row r="12" spans="1:23" s="32" customFormat="1">
      <c r="A12" s="31" t="s">
        <v>40</v>
      </c>
      <c r="B12" s="31"/>
      <c r="C12" s="39">
        <v>20000</v>
      </c>
      <c r="D12" s="45">
        <v>5512</v>
      </c>
      <c r="E12" s="45">
        <v>5139</v>
      </c>
      <c r="F12" s="33">
        <v>45046</v>
      </c>
      <c r="I12" s="51"/>
      <c r="J12" s="51"/>
      <c r="K12" s="52" t="s">
        <v>72</v>
      </c>
      <c r="L12" s="52" t="s">
        <v>72</v>
      </c>
      <c r="M12" s="51"/>
      <c r="N12" s="51"/>
      <c r="O12" s="51"/>
      <c r="P12" s="51"/>
      <c r="Q12" s="51"/>
      <c r="R12" s="51"/>
      <c r="S12" s="51"/>
      <c r="T12" s="51"/>
      <c r="U12" s="51"/>
      <c r="V12" s="51"/>
      <c r="W12" s="51"/>
    </row>
    <row r="13" spans="1:23" s="19" customFormat="1">
      <c r="A13" s="10" t="s">
        <v>21</v>
      </c>
      <c r="B13" s="10" t="s">
        <v>33</v>
      </c>
      <c r="C13" s="38">
        <v>106000</v>
      </c>
      <c r="D13" s="44">
        <v>3636</v>
      </c>
      <c r="E13" s="44">
        <v>5169</v>
      </c>
      <c r="F13" s="9">
        <v>45107</v>
      </c>
      <c r="I13" s="50"/>
      <c r="J13" s="50"/>
      <c r="K13" s="50"/>
      <c r="L13" s="50"/>
      <c r="M13" s="50"/>
      <c r="N13" s="50"/>
      <c r="O13" s="50"/>
      <c r="P13" s="50"/>
      <c r="Q13" s="50"/>
      <c r="R13" s="50"/>
      <c r="S13" s="50"/>
      <c r="T13" s="50"/>
      <c r="U13" s="50" t="s">
        <v>72</v>
      </c>
      <c r="V13" s="50" t="s">
        <v>72</v>
      </c>
      <c r="W13" s="50" t="s">
        <v>72</v>
      </c>
    </row>
    <row r="14" spans="1:23" s="19" customFormat="1">
      <c r="A14" s="10" t="s">
        <v>23</v>
      </c>
      <c r="B14" s="10" t="s">
        <v>33</v>
      </c>
      <c r="C14" s="38">
        <v>5000</v>
      </c>
      <c r="D14" s="44">
        <v>3745</v>
      </c>
      <c r="E14" s="44">
        <v>5137</v>
      </c>
      <c r="F14" s="9">
        <v>45046</v>
      </c>
      <c r="I14" s="54" t="s">
        <v>72</v>
      </c>
      <c r="J14" s="50"/>
      <c r="K14" s="50"/>
      <c r="L14" s="50"/>
      <c r="M14" s="50"/>
      <c r="N14" s="50"/>
      <c r="O14" s="50"/>
      <c r="P14" s="50"/>
      <c r="Q14" s="50"/>
      <c r="R14" s="50"/>
      <c r="S14" s="50"/>
      <c r="T14" s="50"/>
      <c r="U14" s="50"/>
      <c r="V14" s="50"/>
      <c r="W14" s="50"/>
    </row>
    <row r="15" spans="1:23" s="19" customFormat="1" hidden="1">
      <c r="A15" s="10" t="s">
        <v>10</v>
      </c>
      <c r="B15" s="10"/>
      <c r="C15" s="11">
        <v>0</v>
      </c>
      <c r="D15" s="42"/>
      <c r="E15" s="42"/>
      <c r="F15" s="9"/>
    </row>
    <row r="16" spans="1:23" s="19" customFormat="1" hidden="1">
      <c r="A16" s="10" t="s">
        <v>0</v>
      </c>
      <c r="B16" s="10" t="s">
        <v>31</v>
      </c>
      <c r="C16" s="11">
        <v>0</v>
      </c>
      <c r="D16" s="42"/>
      <c r="E16" s="42"/>
      <c r="F16" s="9"/>
    </row>
    <row r="17" spans="1:29" s="19" customFormat="1">
      <c r="A17" s="10" t="s">
        <v>45</v>
      </c>
      <c r="B17" s="10" t="s">
        <v>30</v>
      </c>
      <c r="C17" s="38">
        <v>620000</v>
      </c>
      <c r="D17" s="44">
        <v>3639</v>
      </c>
      <c r="E17" s="44">
        <v>5169</v>
      </c>
      <c r="F17" s="9">
        <v>45291</v>
      </c>
      <c r="I17" s="50"/>
      <c r="J17" s="50"/>
      <c r="K17" s="50"/>
      <c r="L17" s="50"/>
      <c r="M17" s="50"/>
      <c r="N17" s="50"/>
      <c r="O17" s="50"/>
      <c r="P17" s="50"/>
      <c r="Q17" s="50"/>
      <c r="R17" s="50"/>
      <c r="S17" s="50"/>
      <c r="T17" s="50"/>
      <c r="U17" s="50"/>
      <c r="V17" s="50"/>
      <c r="W17" s="50"/>
    </row>
    <row r="18" spans="1:29" s="32" customFormat="1" hidden="1">
      <c r="A18" s="31" t="s">
        <v>56</v>
      </c>
      <c r="B18" s="31"/>
      <c r="C18" s="8">
        <v>20000000</v>
      </c>
      <c r="D18" s="43">
        <v>3639</v>
      </c>
      <c r="E18" s="43">
        <v>6121</v>
      </c>
      <c r="F18" s="33">
        <v>46022</v>
      </c>
    </row>
    <row r="19" spans="1:29" s="19" customFormat="1">
      <c r="A19" s="10" t="s">
        <v>13</v>
      </c>
      <c r="B19" s="10" t="s">
        <v>30</v>
      </c>
      <c r="C19" s="38">
        <v>115000</v>
      </c>
      <c r="D19" s="44">
        <v>2219</v>
      </c>
      <c r="E19" s="44">
        <v>5169</v>
      </c>
      <c r="F19" s="9">
        <v>45016</v>
      </c>
      <c r="I19" s="50"/>
      <c r="J19" s="50" t="s">
        <v>72</v>
      </c>
      <c r="K19" s="50"/>
      <c r="L19" s="50"/>
      <c r="M19" s="50"/>
      <c r="N19" s="50"/>
      <c r="O19" s="50"/>
      <c r="P19" s="50"/>
      <c r="Q19" s="50"/>
      <c r="R19" s="50"/>
      <c r="S19" s="50"/>
      <c r="T19" s="50"/>
      <c r="U19" s="50"/>
      <c r="V19" s="50"/>
      <c r="W19" s="50"/>
    </row>
    <row r="20" spans="1:29" s="19" customFormat="1" hidden="1">
      <c r="A20" s="10" t="s">
        <v>1</v>
      </c>
      <c r="B20" s="10" t="s">
        <v>31</v>
      </c>
      <c r="C20" s="11">
        <v>800000</v>
      </c>
      <c r="D20" s="42">
        <v>2219</v>
      </c>
      <c r="E20" s="42">
        <v>6121</v>
      </c>
      <c r="F20" s="9">
        <v>45565</v>
      </c>
    </row>
    <row r="21" spans="1:29" s="19" customFormat="1">
      <c r="A21" s="10" t="s">
        <v>35</v>
      </c>
      <c r="B21" s="10" t="s">
        <v>31</v>
      </c>
      <c r="C21" s="38">
        <v>378000</v>
      </c>
      <c r="D21" s="44">
        <v>3412</v>
      </c>
      <c r="E21" s="44">
        <v>6129</v>
      </c>
      <c r="F21" s="9">
        <v>45107</v>
      </c>
      <c r="I21" s="50"/>
      <c r="J21" s="50"/>
      <c r="K21" s="50"/>
      <c r="L21" s="50"/>
      <c r="M21" s="50"/>
      <c r="N21" s="54" t="s">
        <v>72</v>
      </c>
      <c r="O21" s="50" t="s">
        <v>72</v>
      </c>
      <c r="P21" s="50" t="s">
        <v>72</v>
      </c>
      <c r="Q21" s="50" t="s">
        <v>72</v>
      </c>
      <c r="R21" s="50"/>
      <c r="S21" s="50"/>
      <c r="T21" s="50"/>
      <c r="U21" s="50"/>
      <c r="V21" s="50"/>
      <c r="W21" s="50"/>
    </row>
    <row r="22" spans="1:29" s="32" customFormat="1" hidden="1">
      <c r="A22" s="31" t="s">
        <v>48</v>
      </c>
      <c r="B22" s="31"/>
      <c r="C22" s="8">
        <v>20000</v>
      </c>
      <c r="D22" s="43"/>
      <c r="E22" s="43"/>
      <c r="F22" s="33">
        <v>45565</v>
      </c>
    </row>
    <row r="23" spans="1:29" s="32" customFormat="1" hidden="1">
      <c r="A23" s="31" t="s">
        <v>49</v>
      </c>
      <c r="B23" s="31"/>
      <c r="C23" s="8">
        <v>0</v>
      </c>
      <c r="D23" s="43"/>
      <c r="E23" s="43"/>
      <c r="F23" s="33"/>
    </row>
    <row r="24" spans="1:29" s="32" customFormat="1">
      <c r="A24" s="31" t="s">
        <v>58</v>
      </c>
      <c r="B24" s="31"/>
      <c r="C24" s="39">
        <v>40000</v>
      </c>
      <c r="D24" s="45">
        <v>3412</v>
      </c>
      <c r="E24" s="45">
        <v>5171</v>
      </c>
      <c r="F24" s="33">
        <v>45077</v>
      </c>
      <c r="I24" s="51"/>
      <c r="J24" s="51"/>
      <c r="K24" s="51"/>
      <c r="L24" s="51"/>
      <c r="M24" s="51"/>
      <c r="N24" s="51"/>
      <c r="O24" s="52" t="s">
        <v>72</v>
      </c>
      <c r="P24" s="52" t="s">
        <v>72</v>
      </c>
      <c r="Q24" s="52" t="s">
        <v>72</v>
      </c>
      <c r="R24" s="51"/>
      <c r="S24" s="51"/>
      <c r="T24" s="51"/>
      <c r="U24" s="51"/>
      <c r="V24" s="51"/>
      <c r="W24" s="51"/>
    </row>
    <row r="25" spans="1:29" s="32" customFormat="1" hidden="1">
      <c r="A25" s="31" t="s">
        <v>51</v>
      </c>
      <c r="B25" s="31"/>
      <c r="C25" s="8"/>
      <c r="D25" s="43"/>
      <c r="E25" s="43"/>
      <c r="F25" s="33">
        <v>46203</v>
      </c>
    </row>
    <row r="26" spans="1:29" s="32" customFormat="1">
      <c r="A26" s="31" t="s">
        <v>62</v>
      </c>
      <c r="B26" s="31"/>
      <c r="C26" s="39">
        <v>50000</v>
      </c>
      <c r="D26" s="45">
        <v>5512</v>
      </c>
      <c r="E26" s="45">
        <v>5171</v>
      </c>
      <c r="F26" s="33">
        <v>45046</v>
      </c>
      <c r="H26" s="51"/>
      <c r="I26" s="51"/>
      <c r="J26" s="51" t="s">
        <v>74</v>
      </c>
      <c r="K26" s="51"/>
      <c r="L26" s="54" t="s">
        <v>72</v>
      </c>
      <c r="M26" s="54" t="s">
        <v>72</v>
      </c>
      <c r="N26" s="54" t="s">
        <v>72</v>
      </c>
      <c r="O26" s="52" t="s">
        <v>72</v>
      </c>
      <c r="P26" s="51"/>
      <c r="Q26" s="51"/>
      <c r="R26" s="51"/>
      <c r="S26" s="51"/>
      <c r="T26" s="51"/>
      <c r="U26" s="51"/>
      <c r="V26" s="51"/>
      <c r="W26" s="51"/>
      <c r="X26" s="51"/>
      <c r="Y26" s="51"/>
      <c r="Z26" s="51"/>
      <c r="AA26" s="51"/>
      <c r="AB26" s="51"/>
      <c r="AC26" s="51"/>
    </row>
    <row r="27" spans="1:29" s="32" customFormat="1" hidden="1">
      <c r="A27" s="31" t="s">
        <v>63</v>
      </c>
      <c r="B27" s="31"/>
      <c r="C27" s="8">
        <v>0</v>
      </c>
      <c r="D27" s="43"/>
      <c r="E27" s="43"/>
      <c r="F27" s="33"/>
    </row>
    <row r="28" spans="1:29" s="32" customFormat="1">
      <c r="A28" s="31" t="s">
        <v>57</v>
      </c>
      <c r="B28" s="31"/>
      <c r="C28" s="39">
        <v>30000</v>
      </c>
      <c r="D28" s="45">
        <v>5512</v>
      </c>
      <c r="E28" s="45">
        <v>5137</v>
      </c>
      <c r="F28" s="33">
        <v>45107</v>
      </c>
      <c r="H28" s="51"/>
      <c r="I28" s="51"/>
      <c r="J28" s="51"/>
      <c r="K28" s="51"/>
      <c r="L28" s="51"/>
      <c r="M28" s="51"/>
      <c r="N28" s="51"/>
      <c r="O28" s="51" t="s">
        <v>72</v>
      </c>
      <c r="P28" s="51" t="s">
        <v>72</v>
      </c>
      <c r="Q28" s="51"/>
      <c r="R28" s="51"/>
      <c r="S28" s="51"/>
      <c r="T28" s="51"/>
      <c r="U28" s="51"/>
      <c r="V28" s="51"/>
      <c r="W28" s="51"/>
      <c r="X28" s="51"/>
      <c r="Y28" s="51"/>
      <c r="Z28" s="51"/>
      <c r="AA28" s="51"/>
      <c r="AB28" s="51"/>
      <c r="AC28" s="51"/>
    </row>
    <row r="29" spans="1:29" s="19" customFormat="1" ht="9.75" hidden="1" customHeight="1">
      <c r="A29" s="10"/>
      <c r="B29" s="10"/>
      <c r="C29" s="11"/>
      <c r="D29" s="42"/>
      <c r="E29" s="42"/>
      <c r="F29" s="9"/>
    </row>
    <row r="30" spans="1:29" s="32" customFormat="1">
      <c r="A30" s="31" t="s">
        <v>52</v>
      </c>
      <c r="B30" s="31"/>
      <c r="C30" s="8"/>
      <c r="D30" s="43"/>
      <c r="E30" s="43"/>
      <c r="F30" s="33">
        <v>45291</v>
      </c>
    </row>
    <row r="31" spans="1:29" s="19" customFormat="1" hidden="1">
      <c r="A31" s="10" t="s">
        <v>50</v>
      </c>
      <c r="B31" s="10"/>
      <c r="C31" s="11"/>
      <c r="D31" s="42"/>
      <c r="E31" s="42"/>
      <c r="F31" s="9"/>
    </row>
    <row r="32" spans="1:29" s="19" customFormat="1" hidden="1">
      <c r="A32" s="10"/>
      <c r="B32" s="10"/>
      <c r="C32" s="11"/>
      <c r="D32" s="42"/>
      <c r="E32" s="42"/>
      <c r="F32" s="9"/>
    </row>
    <row r="33" spans="1:31" s="19" customFormat="1" hidden="1">
      <c r="A33" s="10"/>
      <c r="B33" s="10"/>
      <c r="C33" s="11"/>
      <c r="D33" s="42"/>
      <c r="E33" s="42"/>
      <c r="F33" s="9"/>
    </row>
    <row r="34" spans="1:31" s="10" customFormat="1" ht="21" hidden="1" customHeight="1">
      <c r="A34" s="10" t="s">
        <v>2</v>
      </c>
      <c r="B34" s="10" t="s">
        <v>32</v>
      </c>
      <c r="C34" s="11">
        <v>40000</v>
      </c>
      <c r="D34" s="42"/>
      <c r="E34" s="42"/>
      <c r="F34" s="9"/>
    </row>
    <row r="35" spans="1:31" s="10" customFormat="1" ht="20.25" hidden="1" customHeight="1">
      <c r="A35" s="10" t="s">
        <v>3</v>
      </c>
      <c r="B35" s="10" t="s">
        <v>32</v>
      </c>
      <c r="C35" s="11">
        <v>30000</v>
      </c>
      <c r="D35" s="42">
        <v>3319</v>
      </c>
      <c r="E35" s="42" t="s">
        <v>17</v>
      </c>
      <c r="F35" s="9"/>
    </row>
    <row r="36" spans="1:31" s="10" customFormat="1" ht="18" hidden="1" customHeight="1">
      <c r="A36" s="10" t="s">
        <v>4</v>
      </c>
      <c r="B36" s="10" t="s">
        <v>32</v>
      </c>
      <c r="C36" s="11" t="s">
        <v>66</v>
      </c>
      <c r="D36" s="42">
        <v>3319</v>
      </c>
      <c r="E36" s="42">
        <v>5169</v>
      </c>
      <c r="F36" s="9"/>
    </row>
    <row r="37" spans="1:31" s="10" customFormat="1" ht="18" hidden="1" customHeight="1">
      <c r="C37" s="11"/>
      <c r="D37" s="42"/>
      <c r="E37" s="42"/>
    </row>
    <row r="38" spans="1:31" s="5" customFormat="1" ht="14.25" hidden="1">
      <c r="A38" s="10" t="s">
        <v>18</v>
      </c>
      <c r="B38" s="10" t="s">
        <v>32</v>
      </c>
      <c r="C38" s="4">
        <v>20000</v>
      </c>
      <c r="D38" s="40">
        <v>3319</v>
      </c>
      <c r="E38" s="40">
        <v>5492</v>
      </c>
      <c r="F38" s="20"/>
    </row>
    <row r="39" spans="1:31" s="5" customFormat="1" ht="14.25" hidden="1">
      <c r="A39" s="10" t="s">
        <v>19</v>
      </c>
      <c r="B39" s="10" t="s">
        <v>32</v>
      </c>
      <c r="C39" s="4">
        <v>2000</v>
      </c>
      <c r="D39" s="40">
        <v>3319</v>
      </c>
      <c r="E39" s="40">
        <v>5194</v>
      </c>
      <c r="F39" s="20"/>
    </row>
    <row r="40" spans="1:31">
      <c r="A40" s="12"/>
      <c r="B40" s="12"/>
    </row>
    <row r="41" spans="1:31" s="22" customFormat="1">
      <c r="A41" s="24"/>
      <c r="B41" s="24"/>
      <c r="D41" s="47"/>
      <c r="E41" s="47"/>
      <c r="F41" s="23"/>
    </row>
    <row r="42" spans="1:31" s="22" customFormat="1">
      <c r="A42" s="22" t="s">
        <v>69</v>
      </c>
      <c r="D42" s="47"/>
      <c r="E42" s="47"/>
      <c r="F42" s="23"/>
    </row>
    <row r="43" spans="1:31" ht="15.75">
      <c r="A43" s="22"/>
      <c r="B43" s="22"/>
      <c r="C43" s="22"/>
      <c r="D43" s="47"/>
      <c r="E43" s="47"/>
      <c r="F43" s="23"/>
    </row>
    <row r="44" spans="1:31" ht="15.75">
      <c r="A44" s="24" t="s">
        <v>70</v>
      </c>
      <c r="B44" s="24"/>
      <c r="C44" s="25"/>
      <c r="D44" s="47"/>
      <c r="E44" s="47"/>
      <c r="F44" s="23"/>
    </row>
    <row r="45" spans="1:31" ht="15.75">
      <c r="A45" s="24"/>
      <c r="B45" s="24"/>
      <c r="C45" s="22"/>
      <c r="D45" s="47"/>
      <c r="E45" s="47"/>
      <c r="F45" s="23"/>
    </row>
    <row r="46" spans="1:31" ht="15.75">
      <c r="A46" s="24" t="s">
        <v>27</v>
      </c>
      <c r="B46" s="24"/>
      <c r="C46" s="22"/>
      <c r="D46" s="47" t="s">
        <v>28</v>
      </c>
      <c r="E46" s="47"/>
      <c r="F46" s="23"/>
    </row>
    <row r="47" spans="1:31" s="15" customFormat="1" ht="15.75">
      <c r="A47" s="22"/>
      <c r="B47" s="22"/>
      <c r="C47" s="22"/>
      <c r="D47" s="47"/>
      <c r="E47" s="47"/>
      <c r="F47" s="23"/>
      <c r="G47"/>
      <c r="H47"/>
      <c r="I47"/>
      <c r="J47"/>
      <c r="K47"/>
      <c r="L47"/>
      <c r="M47"/>
      <c r="N47"/>
      <c r="O47"/>
      <c r="P47"/>
      <c r="Q47"/>
      <c r="R47"/>
      <c r="S47"/>
      <c r="T47"/>
      <c r="U47"/>
      <c r="V47"/>
      <c r="W47"/>
      <c r="X47"/>
      <c r="Y47"/>
      <c r="Z47"/>
      <c r="AA47"/>
      <c r="AB47"/>
      <c r="AC47"/>
      <c r="AD47"/>
      <c r="AE47"/>
    </row>
  </sheetData>
  <autoFilter ref="A3:G39" xr:uid="{00000000-0009-0000-0000-000002000000}">
    <filterColumn colId="5">
      <filters>
        <dateGroupItem year="2023" dateTimeGrouping="year"/>
      </filters>
    </filterColumn>
  </autoFilter>
  <pageMargins left="0.7" right="0.7" top="0.78740157499999996" bottom="0.78740157499999996"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2023_aktualizace na 2026</vt:lpstr>
      <vt:lpstr>2023_aktualizace na 2025</vt:lpstr>
      <vt:lpstr>2023_aktualizace na 2024</vt:lpstr>
      <vt:lpstr>2023 stav v 1.pol23</vt:lpstr>
      <vt:lpstr>2023 zveřejnění</vt:lpstr>
      <vt:lpstr>2023</vt:lpstr>
      <vt:lpstr>2023 itinerář</vt:lpstr>
      <vt:lpstr>'2023 stav v 1.pol23'!Oblast_tisku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Obec</dc:creator>
  <cp:lastModifiedBy>Bob Koštanský</cp:lastModifiedBy>
  <cp:lastPrinted>2025-04-01T08:39:20Z</cp:lastPrinted>
  <dcterms:created xsi:type="dcterms:W3CDTF">2019-02-12T17:17:26Z</dcterms:created>
  <dcterms:modified xsi:type="dcterms:W3CDTF">2026-03-20T10:11:24Z</dcterms:modified>
</cp:coreProperties>
</file>