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BCE\Hodslavice\Hodslavice 2025\"/>
    </mc:Choice>
  </mc:AlternateContent>
  <xr:revisionPtr revIDLastSave="0" documentId="13_ncr:1_{37AB9766-14AA-4B4D-9366-F791059987D7}" xr6:coauthVersionLast="47" xr6:coauthVersionMax="47" xr10:uidLastSave="{00000000-0000-0000-0000-000000000000}"/>
  <bookViews>
    <workbookView xWindow="-108" yWindow="-108" windowWidth="23256" windowHeight="12456" activeTab="1" xr2:uid="{9E0FE7B7-754A-452F-BD95-0EC038B94BE9}"/>
  </bookViews>
  <sheets>
    <sheet name="voda" sheetId="1" r:id="rId1"/>
    <sheet name="čov" sheetId="2" r:id="rId2"/>
    <sheet name="Mimořádná situace Straník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5" i="1" l="1"/>
  <c r="I65" i="1"/>
  <c r="J64" i="1"/>
  <c r="I64" i="1"/>
  <c r="J62" i="1"/>
  <c r="I62" i="1"/>
  <c r="J61" i="1"/>
  <c r="I61" i="1"/>
  <c r="J60" i="1"/>
  <c r="I60" i="1"/>
  <c r="J57" i="1"/>
  <c r="I57" i="1"/>
  <c r="J55" i="1"/>
  <c r="I55" i="1"/>
  <c r="J53" i="1"/>
  <c r="I53" i="1"/>
  <c r="J51" i="1"/>
  <c r="I51" i="1"/>
  <c r="J50" i="1"/>
  <c r="I50" i="1"/>
  <c r="J49" i="1"/>
  <c r="I49" i="1"/>
  <c r="J47" i="1"/>
  <c r="I47" i="1"/>
  <c r="J46" i="1"/>
  <c r="I46" i="1"/>
  <c r="J45" i="1"/>
  <c r="I45" i="1"/>
  <c r="J44" i="1"/>
  <c r="I44" i="1"/>
  <c r="F65" i="1"/>
  <c r="G65" i="1"/>
  <c r="C19" i="3"/>
  <c r="F6" i="3"/>
  <c r="E6" i="3"/>
  <c r="D16" i="3"/>
  <c r="F55" i="1"/>
  <c r="G55" i="1"/>
  <c r="F51" i="2"/>
  <c r="F48" i="2"/>
  <c r="F46" i="2"/>
  <c r="F45" i="2"/>
  <c r="F44" i="2"/>
  <c r="F41" i="2"/>
  <c r="F39" i="2"/>
  <c r="D20" i="2"/>
  <c r="C20" i="2"/>
  <c r="B10" i="2"/>
  <c r="A28" i="2"/>
  <c r="G62" i="1"/>
  <c r="G63" i="1"/>
  <c r="G64" i="1"/>
  <c r="G57" i="1"/>
  <c r="G47" i="1"/>
  <c r="F62" i="1"/>
  <c r="F63" i="1"/>
  <c r="F64" i="1"/>
  <c r="O8" i="1"/>
  <c r="H60" i="1" s="1"/>
  <c r="N8" i="1"/>
  <c r="F58" i="1" s="1"/>
  <c r="H57" i="1"/>
  <c r="F57" i="1" s="1"/>
  <c r="L14" i="1"/>
  <c r="F54" i="1" s="1"/>
  <c r="H47" i="1"/>
  <c r="F47" i="1" s="1"/>
  <c r="D19" i="2"/>
  <c r="C19" i="2"/>
  <c r="B9" i="2"/>
  <c r="A27" i="2"/>
  <c r="F60" i="1" l="1"/>
  <c r="G60" i="1"/>
  <c r="H8" i="2"/>
  <c r="C18" i="2"/>
  <c r="D18" i="2"/>
  <c r="B8" i="2"/>
  <c r="A26" i="2"/>
  <c r="H14" i="1"/>
  <c r="J14" i="1"/>
  <c r="C6" i="3"/>
  <c r="A8" i="3"/>
  <c r="I7" i="1"/>
  <c r="G52" i="1" s="1"/>
  <c r="G11" i="1"/>
  <c r="H50" i="1" s="1"/>
  <c r="F8" i="1"/>
  <c r="H49" i="1" s="1"/>
  <c r="C34" i="1"/>
  <c r="B7" i="1"/>
  <c r="A43" i="1"/>
  <c r="Q7" i="1"/>
  <c r="H61" i="1" s="1"/>
  <c r="P5" i="1"/>
  <c r="G59" i="1" s="1"/>
  <c r="F5" i="2"/>
  <c r="E7" i="2"/>
  <c r="B8" i="1" l="1"/>
  <c r="B9" i="1"/>
  <c r="H45" i="1" s="1"/>
  <c r="F50" i="1"/>
  <c r="G50" i="1"/>
  <c r="G61" i="1"/>
  <c r="F61" i="1"/>
  <c r="A44" i="1"/>
  <c r="A45" i="1"/>
  <c r="H44" i="1" s="1"/>
  <c r="C35" i="1"/>
  <c r="C36" i="1"/>
  <c r="H46" i="1" s="1"/>
  <c r="I21" i="1"/>
  <c r="J15" i="1"/>
  <c r="J16" i="1"/>
  <c r="H53" i="1" s="1"/>
  <c r="F49" i="1"/>
  <c r="G49" i="1"/>
  <c r="H15" i="1"/>
  <c r="H16" i="1"/>
  <c r="H51" i="1" s="1"/>
  <c r="G45" i="1" l="1"/>
  <c r="F45" i="1"/>
  <c r="F46" i="1"/>
  <c r="G46" i="1"/>
  <c r="G51" i="1"/>
  <c r="F51" i="1"/>
  <c r="G44" i="1"/>
  <c r="F44" i="1"/>
  <c r="F53" i="1"/>
  <c r="G53" i="1"/>
</calcChain>
</file>

<file path=xl/sharedStrings.xml><?xml version="1.0" encoding="utf-8"?>
<sst xmlns="http://schemas.openxmlformats.org/spreadsheetml/2006/main" count="121" uniqueCount="84">
  <si>
    <t>benzin</t>
  </si>
  <si>
    <t>chemikálie</t>
  </si>
  <si>
    <t>materiál</t>
  </si>
  <si>
    <t>rozbory</t>
  </si>
  <si>
    <t>pachtovné</t>
  </si>
  <si>
    <t>obnovující opravy</t>
  </si>
  <si>
    <t>ostatní opravy</t>
  </si>
  <si>
    <t>materiál na vodovodní přípojky</t>
  </si>
  <si>
    <t>zpracování DPH</t>
  </si>
  <si>
    <t>návoz odpadů,čištění čov</t>
  </si>
  <si>
    <t>vodoměry</t>
  </si>
  <si>
    <t>výkon odpovědného zástupce</t>
  </si>
  <si>
    <t>aktualizace řídícího systému</t>
  </si>
  <si>
    <t xml:space="preserve">opravy Straník </t>
  </si>
  <si>
    <t>sipo</t>
  </si>
  <si>
    <t>školení</t>
  </si>
  <si>
    <t>elektroinstalace Holub</t>
  </si>
  <si>
    <t>zápis do registru</t>
  </si>
  <si>
    <t>výroba klíčů</t>
  </si>
  <si>
    <t>kopírování</t>
  </si>
  <si>
    <t>výměna výtlačného potrubí a tv prohlídka vrtu</t>
  </si>
  <si>
    <t>Straník mimořádná situace</t>
  </si>
  <si>
    <t>materiál - kanystry</t>
  </si>
  <si>
    <t>ochranné pomůcky</t>
  </si>
  <si>
    <t>dodávka pitné vody cisternou</t>
  </si>
  <si>
    <t>501 materiál</t>
  </si>
  <si>
    <t>518 služby</t>
  </si>
  <si>
    <t>materiál (postřikovač, maltovník)</t>
  </si>
  <si>
    <t>celkem</t>
  </si>
  <si>
    <t>ostatní služby-čištění kanalizace</t>
  </si>
  <si>
    <t xml:space="preserve">mimořádka straník </t>
  </si>
  <si>
    <t>elektřina</t>
  </si>
  <si>
    <t>odpisy</t>
  </si>
  <si>
    <t xml:space="preserve">platy </t>
  </si>
  <si>
    <t>platy</t>
  </si>
  <si>
    <t>opravy Hodslavice</t>
  </si>
  <si>
    <t>společné</t>
  </si>
  <si>
    <t xml:space="preserve">opravy vodoměrů společné </t>
  </si>
  <si>
    <t xml:space="preserve">obnovující opravy společné </t>
  </si>
  <si>
    <t xml:space="preserve">zpracování DPH společné </t>
  </si>
  <si>
    <t xml:space="preserve">telefony společné </t>
  </si>
  <si>
    <t xml:space="preserve">ostatní služby společné </t>
  </si>
  <si>
    <t>pachtovné Straník</t>
  </si>
  <si>
    <t>tv prohlídka vrtu HV4</t>
  </si>
  <si>
    <t>služby jen Hodslavice</t>
  </si>
  <si>
    <t>nepočítá se</t>
  </si>
  <si>
    <t>benzin společné</t>
  </si>
  <si>
    <t>chemikálie společné</t>
  </si>
  <si>
    <t>materiál společné</t>
  </si>
  <si>
    <t>vodoměry společné</t>
  </si>
  <si>
    <t>rozbory společné</t>
  </si>
  <si>
    <t xml:space="preserve">Straník </t>
  </si>
  <si>
    <t>Hodslavice</t>
  </si>
  <si>
    <t>Celkem</t>
  </si>
  <si>
    <t>služby</t>
  </si>
  <si>
    <t>telefonní služby</t>
  </si>
  <si>
    <t xml:space="preserve">ostatní služby </t>
  </si>
  <si>
    <t>služby pouze Hodslavice</t>
  </si>
  <si>
    <t>Opravy</t>
  </si>
  <si>
    <t>obnovující</t>
  </si>
  <si>
    <t>pouze Hodslavice</t>
  </si>
  <si>
    <t xml:space="preserve">pouze Straník </t>
  </si>
  <si>
    <t>orpavy vodoměrů</t>
  </si>
  <si>
    <t>návoz odpadů</t>
  </si>
  <si>
    <t xml:space="preserve">odpovědný zástupce </t>
  </si>
  <si>
    <t>odborné stanovisko</t>
  </si>
  <si>
    <t>zaslepení ramen</t>
  </si>
  <si>
    <t xml:space="preserve">odběr podz. Vody </t>
  </si>
  <si>
    <t>Hodslavice 75%</t>
  </si>
  <si>
    <t>Straník 25%</t>
  </si>
  <si>
    <t>ř. 1.3.</t>
  </si>
  <si>
    <t>ř. 8</t>
  </si>
  <si>
    <t>ř. 1.4.</t>
  </si>
  <si>
    <t>ř. 2.1.</t>
  </si>
  <si>
    <t>ř. 4.1.</t>
  </si>
  <si>
    <t>ř. 3.1.</t>
  </si>
  <si>
    <t>ř. 1.1.</t>
  </si>
  <si>
    <t>ř. 5.2.</t>
  </si>
  <si>
    <t>ř. 4.2.</t>
  </si>
  <si>
    <t>ř. 4.3.</t>
  </si>
  <si>
    <t>ř. 9</t>
  </si>
  <si>
    <t>ř.9.</t>
  </si>
  <si>
    <t>ř.1.4.</t>
  </si>
  <si>
    <t>ř.8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</si>
</sst>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00FF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2" borderId="0" xfId="0" applyFill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4" xfId="0" applyBorder="1"/>
    <xf numFmtId="0" fontId="1" fillId="0" borderId="4" xfId="0" applyFont="1" applyBorder="1"/>
    <xf numFmtId="0" fontId="1" fillId="3" borderId="4" xfId="0" applyFont="1" applyFill="1" applyBorder="1"/>
    <xf numFmtId="0" fontId="0" fillId="2" borderId="4" xfId="0" applyFill="1" applyBorder="1"/>
    <xf numFmtId="2" fontId="0" fillId="0" borderId="4" xfId="0" applyNumberFormat="1" applyBorder="1"/>
    <xf numFmtId="2" fontId="1" fillId="3" borderId="4" xfId="0" applyNumberFormat="1" applyFont="1" applyFill="1" applyBorder="1"/>
    <xf numFmtId="0" fontId="1" fillId="3" borderId="13" xfId="0" applyFont="1" applyFill="1" applyBorder="1"/>
    <xf numFmtId="0" fontId="0" fillId="0" borderId="13" xfId="0" applyBorder="1"/>
    <xf numFmtId="0" fontId="0" fillId="0" borderId="15" xfId="0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0" fillId="2" borderId="6" xfId="0" applyFill="1" applyBorder="1"/>
    <xf numFmtId="2" fontId="0" fillId="0" borderId="6" xfId="0" applyNumberFormat="1" applyBorder="1"/>
    <xf numFmtId="0" fontId="0" fillId="0" borderId="7" xfId="0" applyBorder="1"/>
    <xf numFmtId="0" fontId="0" fillId="0" borderId="17" xfId="0" applyBorder="1"/>
    <xf numFmtId="0" fontId="0" fillId="0" borderId="8" xfId="0" applyBorder="1"/>
    <xf numFmtId="0" fontId="0" fillId="2" borderId="9" xfId="0" applyFill="1" applyBorder="1"/>
    <xf numFmtId="0" fontId="0" fillId="0" borderId="9" xfId="0" applyBorder="1"/>
    <xf numFmtId="2" fontId="1" fillId="3" borderId="9" xfId="0" applyNumberFormat="1" applyFont="1" applyFill="1" applyBorder="1"/>
    <xf numFmtId="0" fontId="0" fillId="0" borderId="10" xfId="0" applyBorder="1"/>
    <xf numFmtId="0" fontId="1" fillId="3" borderId="17" xfId="0" applyFont="1" applyFill="1" applyBorder="1"/>
    <xf numFmtId="0" fontId="1" fillId="2" borderId="4" xfId="0" applyFont="1" applyFill="1" applyBorder="1"/>
    <xf numFmtId="0" fontId="0" fillId="0" borderId="12" xfId="0" applyBorder="1"/>
    <xf numFmtId="0" fontId="1" fillId="3" borderId="12" xfId="0" applyFont="1" applyFill="1" applyBorder="1"/>
    <xf numFmtId="0" fontId="1" fillId="0" borderId="18" xfId="0" applyFont="1" applyBorder="1" applyAlignment="1">
      <alignment horizontal="center" vertical="center" wrapText="1"/>
    </xf>
    <xf numFmtId="0" fontId="1" fillId="3" borderId="19" xfId="0" applyFont="1" applyFill="1" applyBorder="1"/>
    <xf numFmtId="0" fontId="0" fillId="0" borderId="18" xfId="0" applyBorder="1"/>
    <xf numFmtId="0" fontId="1" fillId="4" borderId="4" xfId="0" applyFont="1" applyFill="1" applyBorder="1"/>
    <xf numFmtId="0" fontId="0" fillId="0" borderId="11" xfId="0" applyBorder="1"/>
    <xf numFmtId="0" fontId="1" fillId="4" borderId="11" xfId="0" applyFont="1" applyFill="1" applyBorder="1"/>
    <xf numFmtId="0" fontId="1" fillId="4" borderId="13" xfId="0" applyFont="1" applyFill="1" applyBorder="1"/>
    <xf numFmtId="0" fontId="0" fillId="0" borderId="20" xfId="0" applyBorder="1"/>
    <xf numFmtId="0" fontId="0" fillId="2" borderId="13" xfId="0" applyFill="1" applyBorder="1"/>
    <xf numFmtId="0" fontId="0" fillId="0" borderId="21" xfId="0" applyBorder="1"/>
    <xf numFmtId="0" fontId="1" fillId="3" borderId="20" xfId="0" applyFont="1" applyFill="1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26" xfId="0" applyBorder="1"/>
    <xf numFmtId="10" fontId="0" fillId="0" borderId="0" xfId="0" applyNumberFormat="1"/>
    <xf numFmtId="0" fontId="0" fillId="5" borderId="4" xfId="0" applyFill="1" applyBorder="1"/>
    <xf numFmtId="44" fontId="0" fillId="0" borderId="4" xfId="1" applyFont="1" applyBorder="1"/>
    <xf numFmtId="44" fontId="0" fillId="5" borderId="4" xfId="1" applyFont="1" applyFill="1" applyBorder="1"/>
    <xf numFmtId="44" fontId="1" fillId="2" borderId="4" xfId="1" applyFont="1" applyFill="1" applyBorder="1"/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Fill="1" applyBorder="1"/>
    <xf numFmtId="0" fontId="4" fillId="0" borderId="29" xfId="0" applyFont="1" applyFill="1" applyBorder="1" applyAlignment="1">
      <alignment horizontal="center"/>
    </xf>
    <xf numFmtId="44" fontId="4" fillId="0" borderId="0" xfId="0" applyNumberFormat="1" applyFont="1"/>
    <xf numFmtId="0" fontId="4" fillId="0" borderId="0" xfId="0" applyFont="1"/>
    <xf numFmtId="44" fontId="4" fillId="0" borderId="28" xfId="1" applyNumberFormat="1" applyFont="1" applyFill="1" applyBorder="1"/>
    <xf numFmtId="44" fontId="4" fillId="0" borderId="28" xfId="1" applyFont="1" applyFill="1" applyBorder="1"/>
    <xf numFmtId="44" fontId="4" fillId="0" borderId="4" xfId="1" applyFont="1" applyBorder="1"/>
    <xf numFmtId="0" fontId="5" fillId="0" borderId="0" xfId="0" applyFo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05155-0E76-411C-B6FA-E5E76160C011}">
  <dimension ref="A1:S67"/>
  <sheetViews>
    <sheetView topLeftCell="C40" workbookViewId="0">
      <selection activeCell="I50" sqref="I50:I51"/>
    </sheetView>
  </sheetViews>
  <sheetFormatPr defaultRowHeight="14.4" x14ac:dyDescent="0.3"/>
  <cols>
    <col min="2" max="2" width="20.6640625" customWidth="1"/>
    <col min="3" max="3" width="14.109375" customWidth="1"/>
    <col min="4" max="5" width="21.5546875" customWidth="1"/>
    <col min="6" max="6" width="18.33203125" customWidth="1"/>
    <col min="7" max="7" width="24.88671875" customWidth="1"/>
    <col min="8" max="8" width="18.33203125" customWidth="1"/>
    <col min="9" max="9" width="16.88671875" customWidth="1"/>
    <col min="10" max="10" width="17.44140625" customWidth="1"/>
    <col min="11" max="11" width="9" customWidth="1"/>
    <col min="12" max="12" width="6.88671875" customWidth="1"/>
    <col min="13" max="13" width="29.109375" customWidth="1"/>
    <col min="14" max="15" width="20.109375" customWidth="1"/>
    <col min="16" max="16" width="19.6640625" customWidth="1"/>
    <col min="17" max="17" width="26.33203125" customWidth="1"/>
    <col min="18" max="18" width="16.6640625" customWidth="1"/>
  </cols>
  <sheetData>
    <row r="1" spans="1:18" ht="15" thickBot="1" x14ac:dyDescent="0.35">
      <c r="A1" s="56">
        <v>501</v>
      </c>
      <c r="B1" s="57"/>
      <c r="C1" s="57"/>
      <c r="D1" s="57"/>
      <c r="E1" s="57"/>
      <c r="F1" s="58">
        <v>518</v>
      </c>
      <c r="G1" s="54"/>
      <c r="H1" s="54"/>
      <c r="I1" s="54"/>
      <c r="J1" s="54"/>
      <c r="K1" s="55"/>
      <c r="L1" s="16"/>
      <c r="M1" s="54">
        <v>511</v>
      </c>
      <c r="N1" s="54"/>
      <c r="O1" s="54"/>
      <c r="P1" s="54"/>
      <c r="Q1" s="54"/>
      <c r="R1" s="55"/>
    </row>
    <row r="2" spans="1:18" s="1" customFormat="1" ht="33" customHeight="1" thickBot="1" x14ac:dyDescent="0.35">
      <c r="A2" s="43" t="s">
        <v>46</v>
      </c>
      <c r="B2" s="44" t="s">
        <v>47</v>
      </c>
      <c r="C2" s="44" t="s">
        <v>48</v>
      </c>
      <c r="D2" s="44" t="s">
        <v>7</v>
      </c>
      <c r="E2" s="45" t="s">
        <v>49</v>
      </c>
      <c r="F2" s="5" t="s">
        <v>50</v>
      </c>
      <c r="G2" s="6" t="s">
        <v>39</v>
      </c>
      <c r="H2" s="6" t="s">
        <v>40</v>
      </c>
      <c r="I2" s="6" t="s">
        <v>42</v>
      </c>
      <c r="J2" s="6" t="s">
        <v>41</v>
      </c>
      <c r="K2" s="7"/>
      <c r="L2" s="46" t="s">
        <v>44</v>
      </c>
      <c r="M2" s="32" t="s">
        <v>38</v>
      </c>
      <c r="N2" s="6" t="s">
        <v>35</v>
      </c>
      <c r="O2" s="6" t="s">
        <v>36</v>
      </c>
      <c r="P2" s="17" t="s">
        <v>13</v>
      </c>
      <c r="Q2" s="17" t="s">
        <v>37</v>
      </c>
      <c r="R2" s="18"/>
    </row>
    <row r="3" spans="1:18" x14ac:dyDescent="0.3">
      <c r="A3" s="15">
        <v>172.73</v>
      </c>
      <c r="B3" s="41">
        <v>2019.83</v>
      </c>
      <c r="C3" s="15">
        <v>51.65</v>
      </c>
      <c r="D3" s="14">
        <v>15360</v>
      </c>
      <c r="E3" s="42">
        <v>22581.1</v>
      </c>
      <c r="F3" s="15">
        <v>1600</v>
      </c>
      <c r="G3" s="15">
        <v>7000</v>
      </c>
      <c r="H3" s="40">
        <v>1102.6300000000001</v>
      </c>
      <c r="I3" s="15">
        <v>67945</v>
      </c>
      <c r="J3" s="15">
        <v>828.2</v>
      </c>
      <c r="K3" s="15" t="s">
        <v>14</v>
      </c>
      <c r="L3" s="41"/>
      <c r="M3" s="33">
        <v>169770.3</v>
      </c>
      <c r="N3" s="19">
        <v>5109.8999999999996</v>
      </c>
      <c r="O3" s="8">
        <v>3080.17</v>
      </c>
      <c r="P3" s="20">
        <v>2301.5</v>
      </c>
      <c r="Q3" s="20">
        <v>16769.7</v>
      </c>
      <c r="R3" s="21"/>
    </row>
    <row r="4" spans="1:18" ht="15" thickBot="1" x14ac:dyDescent="0.35">
      <c r="A4" s="8">
        <v>1304.1300000000001</v>
      </c>
      <c r="B4" s="30">
        <v>2019.83</v>
      </c>
      <c r="C4" s="8">
        <v>61.98</v>
      </c>
      <c r="D4" s="4" t="s">
        <v>45</v>
      </c>
      <c r="E4" s="4"/>
      <c r="F4" s="8">
        <v>1600</v>
      </c>
      <c r="G4" s="8">
        <v>1500</v>
      </c>
      <c r="H4" s="8">
        <v>934.34</v>
      </c>
      <c r="I4" s="8">
        <v>67945</v>
      </c>
      <c r="J4" s="15">
        <v>1307.9000000000001</v>
      </c>
      <c r="K4" s="15" t="s">
        <v>14</v>
      </c>
      <c r="L4" s="41"/>
      <c r="M4" s="30" t="s">
        <v>12</v>
      </c>
      <c r="N4" s="8">
        <v>2639.6</v>
      </c>
      <c r="O4" s="11">
        <v>18343.759999999998</v>
      </c>
      <c r="P4" s="8">
        <v>10023.58</v>
      </c>
      <c r="Q4" s="12">
        <v>15241.2</v>
      </c>
      <c r="R4" s="22"/>
    </row>
    <row r="5" spans="1:18" x14ac:dyDescent="0.3">
      <c r="A5" s="8">
        <v>140.5</v>
      </c>
      <c r="B5" s="30">
        <v>2019.83</v>
      </c>
      <c r="C5" s="8">
        <v>106.61</v>
      </c>
      <c r="D5" s="4"/>
      <c r="E5" s="4"/>
      <c r="F5" s="8">
        <v>14650</v>
      </c>
      <c r="G5" s="8">
        <v>1500</v>
      </c>
      <c r="H5" s="8">
        <v>989.88</v>
      </c>
      <c r="I5" s="8">
        <v>67945</v>
      </c>
      <c r="J5" s="8">
        <v>1295.5999999999999</v>
      </c>
      <c r="K5" s="8" t="s">
        <v>14</v>
      </c>
      <c r="L5" s="30"/>
      <c r="M5" s="30"/>
      <c r="N5" s="21">
        <v>17742.150000000001</v>
      </c>
      <c r="O5" s="8"/>
      <c r="P5" s="13">
        <f>SUM(P3:P4)</f>
        <v>12325.08</v>
      </c>
      <c r="Q5" s="12">
        <v>22744.5</v>
      </c>
      <c r="R5" s="22"/>
    </row>
    <row r="6" spans="1:18" x14ac:dyDescent="0.3">
      <c r="A6" s="8">
        <v>1238.02</v>
      </c>
      <c r="B6" s="30">
        <v>2019.83</v>
      </c>
      <c r="C6" s="8">
        <v>1784.3</v>
      </c>
      <c r="F6" s="8">
        <v>1600</v>
      </c>
      <c r="G6" s="8">
        <v>7000</v>
      </c>
      <c r="H6" s="8">
        <v>1285.52</v>
      </c>
      <c r="I6" s="11">
        <v>67945</v>
      </c>
      <c r="J6" s="8">
        <v>138.84</v>
      </c>
      <c r="K6" s="8" t="s">
        <v>19</v>
      </c>
      <c r="L6" s="30"/>
      <c r="M6" s="30"/>
      <c r="N6" s="22">
        <v>80470</v>
      </c>
      <c r="O6" s="11"/>
      <c r="P6" s="8"/>
      <c r="Q6" s="12">
        <v>33301.300000000003</v>
      </c>
      <c r="R6" s="28"/>
    </row>
    <row r="7" spans="1:18" ht="15" thickBot="1" x14ac:dyDescent="0.35">
      <c r="A7" s="8">
        <v>823.97</v>
      </c>
      <c r="B7" s="31">
        <f>SUM(B3:B6)</f>
        <v>8079.32</v>
      </c>
      <c r="C7" s="8">
        <v>345.45</v>
      </c>
      <c r="F7" s="8">
        <v>1600</v>
      </c>
      <c r="G7" s="8">
        <v>7000</v>
      </c>
      <c r="H7" s="8">
        <v>1284.27</v>
      </c>
      <c r="I7" s="10">
        <f>SUM(I3:I6)</f>
        <v>271780</v>
      </c>
      <c r="J7" s="8">
        <v>3800</v>
      </c>
      <c r="K7" s="8" t="s">
        <v>15</v>
      </c>
      <c r="L7" s="47"/>
      <c r="M7" s="34"/>
      <c r="N7" s="22">
        <v>3150.41</v>
      </c>
      <c r="O7" s="24"/>
      <c r="P7" s="25"/>
      <c r="Q7" s="26">
        <f>SUM(Q3:Q6)</f>
        <v>88056.700000000012</v>
      </c>
      <c r="R7" s="27"/>
    </row>
    <row r="8" spans="1:18" x14ac:dyDescent="0.3">
      <c r="A8" s="8">
        <v>1304.1300000000001</v>
      </c>
      <c r="B8" s="3">
        <f>B7/12</f>
        <v>673.27666666666664</v>
      </c>
      <c r="C8" s="8">
        <v>35.54</v>
      </c>
      <c r="F8" s="10">
        <f>SUM(F3:F7)</f>
        <v>21050</v>
      </c>
      <c r="G8" s="8">
        <v>1500</v>
      </c>
      <c r="H8" s="8">
        <v>1284.27</v>
      </c>
      <c r="I8" s="11"/>
      <c r="J8" s="8">
        <v>25838.81</v>
      </c>
      <c r="K8" s="8" t="s">
        <v>16</v>
      </c>
      <c r="N8" s="4">
        <f>SUM(N3:N7)</f>
        <v>109112.06</v>
      </c>
      <c r="O8" s="4">
        <f>SUM(O3:O7)</f>
        <v>21423.93</v>
      </c>
    </row>
    <row r="9" spans="1:18" x14ac:dyDescent="0.3">
      <c r="A9" s="8">
        <v>1232.23</v>
      </c>
      <c r="B9" s="4">
        <f>SUM(B7:B8)</f>
        <v>8752.5966666666664</v>
      </c>
      <c r="C9" s="8">
        <v>2428.9299999999998</v>
      </c>
      <c r="D9" s="3"/>
      <c r="E9" s="3"/>
      <c r="F9" s="11"/>
      <c r="G9" s="11">
        <v>7000</v>
      </c>
      <c r="H9" s="8">
        <v>1651.83</v>
      </c>
      <c r="I9" s="11"/>
      <c r="J9" s="8">
        <v>1716.99</v>
      </c>
      <c r="K9" s="8" t="s">
        <v>17</v>
      </c>
      <c r="N9" s="4"/>
      <c r="O9" s="4"/>
    </row>
    <row r="10" spans="1:18" x14ac:dyDescent="0.3">
      <c r="A10" s="8">
        <v>1157.02</v>
      </c>
      <c r="B10" s="4"/>
      <c r="C10" s="8"/>
      <c r="F10" s="11"/>
      <c r="G10" s="8">
        <v>1500</v>
      </c>
      <c r="H10" s="8">
        <v>1252.1500000000001</v>
      </c>
      <c r="I10" s="11"/>
      <c r="J10" s="8"/>
      <c r="K10" s="8" t="s">
        <v>43</v>
      </c>
      <c r="L10" s="8">
        <v>10700</v>
      </c>
    </row>
    <row r="11" spans="1:18" x14ac:dyDescent="0.3">
      <c r="A11" s="8">
        <v>495.87</v>
      </c>
      <c r="B11" s="4"/>
      <c r="C11" s="8">
        <v>1466.2</v>
      </c>
      <c r="F11" s="8"/>
      <c r="G11" s="10">
        <f>SUM(G3:G10)</f>
        <v>34000</v>
      </c>
      <c r="H11" s="8">
        <v>1095.54</v>
      </c>
      <c r="I11" s="8"/>
      <c r="J11" s="8">
        <v>89.26</v>
      </c>
      <c r="K11" s="8" t="s">
        <v>18</v>
      </c>
      <c r="O11" s="2"/>
    </row>
    <row r="12" spans="1:18" x14ac:dyDescent="0.3">
      <c r="A12" s="8">
        <v>1204.1300000000001</v>
      </c>
      <c r="C12" s="8">
        <v>1175.21</v>
      </c>
      <c r="F12" s="29"/>
      <c r="G12" s="11"/>
      <c r="H12" s="8">
        <v>282.39999999999998</v>
      </c>
      <c r="I12" s="8"/>
      <c r="J12" s="8">
        <v>1295.5999999999999</v>
      </c>
      <c r="K12" s="8" t="s">
        <v>14</v>
      </c>
    </row>
    <row r="13" spans="1:18" x14ac:dyDescent="0.3">
      <c r="A13" s="8">
        <v>1086.78</v>
      </c>
      <c r="C13" s="8">
        <v>1614.88</v>
      </c>
      <c r="F13" s="8"/>
      <c r="G13" s="11"/>
      <c r="H13" s="11">
        <v>1892.93</v>
      </c>
      <c r="I13" s="8"/>
      <c r="J13" s="8"/>
      <c r="K13" s="8" t="s">
        <v>20</v>
      </c>
      <c r="L13" s="8">
        <v>18260</v>
      </c>
    </row>
    <row r="14" spans="1:18" x14ac:dyDescent="0.3">
      <c r="A14" s="8">
        <v>1230.58</v>
      </c>
      <c r="C14" s="8">
        <v>1440.5</v>
      </c>
      <c r="G14" s="4"/>
      <c r="H14" s="10">
        <f>SUM(H3:H13)</f>
        <v>13055.76</v>
      </c>
      <c r="J14" s="10">
        <f>SUM(J3:J13)</f>
        <v>36311.200000000004</v>
      </c>
      <c r="K14" s="29"/>
      <c r="L14" s="3">
        <f>SUM(L10:L13)</f>
        <v>28960</v>
      </c>
    </row>
    <row r="15" spans="1:18" x14ac:dyDescent="0.3">
      <c r="A15" s="8">
        <v>1033.8800000000001</v>
      </c>
      <c r="C15" s="8">
        <v>1024</v>
      </c>
      <c r="H15">
        <f>H14/12</f>
        <v>1087.98</v>
      </c>
      <c r="J15">
        <f>J14/12</f>
        <v>3025.9333333333338</v>
      </c>
    </row>
    <row r="16" spans="1:18" x14ac:dyDescent="0.3">
      <c r="A16" s="8">
        <v>1080.99</v>
      </c>
      <c r="C16" s="8">
        <v>2064.46</v>
      </c>
      <c r="H16">
        <f>SUM(H14:H15)</f>
        <v>14143.74</v>
      </c>
      <c r="J16">
        <f>SUM(J14:J15)</f>
        <v>39337.133333333339</v>
      </c>
    </row>
    <row r="17" spans="1:19" x14ac:dyDescent="0.3">
      <c r="A17" s="8">
        <v>1033.8800000000001</v>
      </c>
      <c r="C17" s="8">
        <v>1938.84</v>
      </c>
      <c r="J17" s="4"/>
      <c r="K17" s="4"/>
      <c r="L17" s="4"/>
    </row>
    <row r="18" spans="1:19" x14ac:dyDescent="0.3">
      <c r="A18" s="8">
        <v>1196.69</v>
      </c>
      <c r="C18" s="8">
        <v>1921.49</v>
      </c>
      <c r="H18" s="4"/>
      <c r="J18" s="4"/>
      <c r="K18" s="4"/>
      <c r="L18" s="4"/>
    </row>
    <row r="19" spans="1:19" x14ac:dyDescent="0.3">
      <c r="A19" s="8">
        <v>1033.06</v>
      </c>
      <c r="C19" s="8">
        <v>1170.25</v>
      </c>
      <c r="D19" s="1"/>
      <c r="E19" s="1"/>
      <c r="H19" s="4"/>
      <c r="J19" s="4"/>
      <c r="K19" s="4"/>
      <c r="L19" s="4"/>
      <c r="S19" s="4"/>
    </row>
    <row r="20" spans="1:19" x14ac:dyDescent="0.3">
      <c r="A20" s="8">
        <v>1092.56</v>
      </c>
      <c r="C20" s="8">
        <v>428.1</v>
      </c>
      <c r="H20" s="4"/>
    </row>
    <row r="21" spans="1:19" x14ac:dyDescent="0.3">
      <c r="A21" s="8">
        <v>1142.1500000000001</v>
      </c>
      <c r="C21" s="8">
        <v>3319.83</v>
      </c>
      <c r="I21">
        <f>F8+G11+H14+I7+J14+F25</f>
        <v>477607.07</v>
      </c>
    </row>
    <row r="22" spans="1:19" x14ac:dyDescent="0.3">
      <c r="A22" s="8">
        <v>1114.8800000000001</v>
      </c>
      <c r="C22" s="8">
        <v>330</v>
      </c>
    </row>
    <row r="23" spans="1:19" x14ac:dyDescent="0.3">
      <c r="A23" s="8">
        <v>1198.3499999999999</v>
      </c>
      <c r="C23" s="8">
        <v>1634.71</v>
      </c>
    </row>
    <row r="24" spans="1:19" x14ac:dyDescent="0.3">
      <c r="A24" s="8">
        <v>1236.3599999999999</v>
      </c>
      <c r="C24" s="8">
        <v>96.06</v>
      </c>
      <c r="F24" t="s">
        <v>30</v>
      </c>
    </row>
    <row r="25" spans="1:19" x14ac:dyDescent="0.3">
      <c r="A25" s="8">
        <v>1165.29</v>
      </c>
      <c r="C25" s="8">
        <v>259.5</v>
      </c>
      <c r="F25">
        <v>101410.11</v>
      </c>
    </row>
    <row r="26" spans="1:19" x14ac:dyDescent="0.3">
      <c r="A26" s="8">
        <v>1087.5999999999999</v>
      </c>
      <c r="C26" s="8">
        <v>1272.73</v>
      </c>
    </row>
    <row r="27" spans="1:19" x14ac:dyDescent="0.3">
      <c r="A27" s="8">
        <v>1239.67</v>
      </c>
      <c r="C27" s="8">
        <v>2801.65</v>
      </c>
    </row>
    <row r="28" spans="1:19" x14ac:dyDescent="0.3">
      <c r="A28" s="8">
        <v>1169.42</v>
      </c>
      <c r="C28" s="11">
        <v>991.74</v>
      </c>
    </row>
    <row r="29" spans="1:19" x14ac:dyDescent="0.3">
      <c r="A29" s="8">
        <v>1408.26</v>
      </c>
      <c r="C29" s="8">
        <v>1123.97</v>
      </c>
    </row>
    <row r="30" spans="1:19" x14ac:dyDescent="0.3">
      <c r="A30" s="8">
        <v>1282.6400000000001</v>
      </c>
      <c r="C30" s="8">
        <v>740.5</v>
      </c>
    </row>
    <row r="31" spans="1:19" x14ac:dyDescent="0.3">
      <c r="A31" s="8">
        <v>2428.9299999999998</v>
      </c>
      <c r="C31" s="8">
        <v>1002.48</v>
      </c>
    </row>
    <row r="32" spans="1:19" x14ac:dyDescent="0.3">
      <c r="A32" s="8">
        <v>1223.97</v>
      </c>
      <c r="C32" s="8">
        <v>57.02</v>
      </c>
    </row>
    <row r="33" spans="1:12" x14ac:dyDescent="0.3">
      <c r="A33" s="8">
        <v>1322.31</v>
      </c>
      <c r="C33" s="8">
        <v>2097.52</v>
      </c>
    </row>
    <row r="34" spans="1:12" x14ac:dyDescent="0.3">
      <c r="A34" s="8">
        <v>1142.1500000000001</v>
      </c>
      <c r="C34" s="10">
        <f>SUM(C3:C33)</f>
        <v>34786.100000000006</v>
      </c>
    </row>
    <row r="35" spans="1:12" x14ac:dyDescent="0.3">
      <c r="A35" s="8">
        <v>1142.1500000000001</v>
      </c>
      <c r="C35">
        <f>C34/12</f>
        <v>2898.8416666666672</v>
      </c>
    </row>
    <row r="36" spans="1:12" x14ac:dyDescent="0.3">
      <c r="A36" s="8">
        <v>1242.1500000000001</v>
      </c>
      <c r="C36" s="4">
        <f>SUM(C34:C35)</f>
        <v>37684.941666666673</v>
      </c>
    </row>
    <row r="37" spans="1:12" x14ac:dyDescent="0.3">
      <c r="A37" s="8">
        <v>1196.69</v>
      </c>
      <c r="C37" s="4"/>
    </row>
    <row r="38" spans="1:12" x14ac:dyDescent="0.3">
      <c r="A38" s="8">
        <v>1181.82</v>
      </c>
      <c r="C38" s="4"/>
    </row>
    <row r="39" spans="1:12" x14ac:dyDescent="0.3">
      <c r="A39" s="8">
        <v>1400.83</v>
      </c>
      <c r="C39" s="4"/>
    </row>
    <row r="40" spans="1:12" x14ac:dyDescent="0.3">
      <c r="A40" s="8">
        <v>1203.31</v>
      </c>
    </row>
    <row r="41" spans="1:12" x14ac:dyDescent="0.3">
      <c r="A41" s="8">
        <v>1209.0899999999999</v>
      </c>
    </row>
    <row r="42" spans="1:12" x14ac:dyDescent="0.3">
      <c r="A42" s="8">
        <v>1183.47</v>
      </c>
      <c r="F42" s="48">
        <v>0.81240000000000001</v>
      </c>
      <c r="G42" s="48">
        <v>0.18759999999999999</v>
      </c>
      <c r="I42" s="53"/>
      <c r="J42" s="53"/>
    </row>
    <row r="43" spans="1:12" x14ac:dyDescent="0.3">
      <c r="A43" s="10">
        <f>SUM(A3:A42)</f>
        <v>45782.64</v>
      </c>
      <c r="E43" s="49" t="s">
        <v>2</v>
      </c>
      <c r="F43" s="8" t="s">
        <v>52</v>
      </c>
      <c r="G43" s="8" t="s">
        <v>51</v>
      </c>
      <c r="H43" s="8" t="s">
        <v>53</v>
      </c>
      <c r="I43" s="67" t="s">
        <v>68</v>
      </c>
      <c r="J43" s="67" t="s">
        <v>69</v>
      </c>
    </row>
    <row r="44" spans="1:12" x14ac:dyDescent="0.3">
      <c r="A44">
        <f>A43/12</f>
        <v>3815.22</v>
      </c>
      <c r="E44" s="8" t="s">
        <v>0</v>
      </c>
      <c r="F44" s="50">
        <f>H44*$F$42</f>
        <v>40293.301464000004</v>
      </c>
      <c r="G44" s="50">
        <f>H44*$G$42</f>
        <v>9304.5585360000005</v>
      </c>
      <c r="H44" s="52">
        <f>A45</f>
        <v>49597.86</v>
      </c>
      <c r="I44" s="68">
        <f>H44*0.75</f>
        <v>37198.395000000004</v>
      </c>
      <c r="J44" s="68">
        <f>H44*0.25</f>
        <v>12399.465</v>
      </c>
      <c r="L44" t="s">
        <v>71</v>
      </c>
    </row>
    <row r="45" spans="1:12" x14ac:dyDescent="0.3">
      <c r="A45">
        <f>SUM(A43:A44)</f>
        <v>49597.86</v>
      </c>
      <c r="E45" s="8" t="s">
        <v>1</v>
      </c>
      <c r="F45" s="50">
        <f t="shared" ref="F45:F50" si="0">H45*$F$42</f>
        <v>7110.6095319999995</v>
      </c>
      <c r="G45" s="50">
        <f t="shared" ref="G45:G51" si="1">H45*$G$42</f>
        <v>1641.9871346666664</v>
      </c>
      <c r="H45" s="50">
        <f>B9</f>
        <v>8752.5966666666664</v>
      </c>
      <c r="I45" s="68">
        <f t="shared" ref="I45:I57" si="2">H45*0.75</f>
        <v>6564.4475000000002</v>
      </c>
      <c r="J45" s="68">
        <f t="shared" ref="J45:J47" si="3">H45*0.25</f>
        <v>2188.1491666666666</v>
      </c>
      <c r="L45" t="s">
        <v>70</v>
      </c>
    </row>
    <row r="46" spans="1:12" x14ac:dyDescent="0.3">
      <c r="A46" s="3"/>
      <c r="E46" s="8" t="s">
        <v>2</v>
      </c>
      <c r="F46" s="50">
        <f t="shared" si="0"/>
        <v>30615.246610000006</v>
      </c>
      <c r="G46" s="50">
        <f t="shared" si="1"/>
        <v>7069.6950566666674</v>
      </c>
      <c r="H46" s="50">
        <f>C36</f>
        <v>37684.941666666673</v>
      </c>
      <c r="I46" s="68">
        <f t="shared" si="2"/>
        <v>28263.706250000003</v>
      </c>
      <c r="J46" s="68">
        <f t="shared" si="3"/>
        <v>9421.2354166666682</v>
      </c>
      <c r="L46" t="s">
        <v>72</v>
      </c>
    </row>
    <row r="47" spans="1:12" x14ac:dyDescent="0.3">
      <c r="E47" s="8" t="s">
        <v>10</v>
      </c>
      <c r="F47" s="50">
        <f t="shared" si="0"/>
        <v>18344.88564</v>
      </c>
      <c r="G47" s="50">
        <f t="shared" si="1"/>
        <v>4236.214359999999</v>
      </c>
      <c r="H47" s="50">
        <f>E3</f>
        <v>22581.1</v>
      </c>
      <c r="I47" s="68">
        <f t="shared" si="2"/>
        <v>16935.824999999997</v>
      </c>
      <c r="J47" s="68">
        <f t="shared" si="3"/>
        <v>5645.2749999999996</v>
      </c>
      <c r="L47" t="s">
        <v>72</v>
      </c>
    </row>
    <row r="48" spans="1:12" x14ac:dyDescent="0.3">
      <c r="E48" s="49" t="s">
        <v>54</v>
      </c>
      <c r="F48" s="51"/>
      <c r="G48" s="51"/>
      <c r="H48" s="51"/>
      <c r="I48" s="69"/>
      <c r="J48" s="69"/>
    </row>
    <row r="49" spans="5:12" x14ac:dyDescent="0.3">
      <c r="E49" s="8" t="s">
        <v>3</v>
      </c>
      <c r="F49" s="50">
        <f t="shared" si="0"/>
        <v>17101.02</v>
      </c>
      <c r="G49" s="50">
        <f t="shared" si="1"/>
        <v>3948.9799999999996</v>
      </c>
      <c r="H49" s="50">
        <f>F8</f>
        <v>21050</v>
      </c>
      <c r="I49" s="68">
        <f t="shared" si="2"/>
        <v>15787.5</v>
      </c>
      <c r="J49" s="68">
        <f t="shared" ref="J49:J51" si="4">H49*0.25</f>
        <v>5262.5</v>
      </c>
      <c r="L49" t="s">
        <v>77</v>
      </c>
    </row>
    <row r="50" spans="5:12" x14ac:dyDescent="0.3">
      <c r="E50" s="8" t="s">
        <v>8</v>
      </c>
      <c r="F50" s="50">
        <f t="shared" si="0"/>
        <v>27621.600000000002</v>
      </c>
      <c r="G50" s="50">
        <f t="shared" si="1"/>
        <v>6378.4</v>
      </c>
      <c r="H50" s="50">
        <f>G11</f>
        <v>34000</v>
      </c>
      <c r="I50" s="68">
        <f t="shared" si="2"/>
        <v>25500</v>
      </c>
      <c r="J50" s="68">
        <f t="shared" si="4"/>
        <v>8500</v>
      </c>
      <c r="L50" t="s">
        <v>80</v>
      </c>
    </row>
    <row r="51" spans="5:12" x14ac:dyDescent="0.3">
      <c r="E51" s="8" t="s">
        <v>55</v>
      </c>
      <c r="F51" s="50">
        <f>H51*F42</f>
        <v>11490.374376</v>
      </c>
      <c r="G51" s="50">
        <f t="shared" si="1"/>
        <v>2653.365624</v>
      </c>
      <c r="H51" s="50">
        <f>H16</f>
        <v>14143.74</v>
      </c>
      <c r="I51" s="68">
        <f t="shared" si="2"/>
        <v>10607.805</v>
      </c>
      <c r="J51" s="68">
        <f t="shared" si="4"/>
        <v>3535.9349999999999</v>
      </c>
      <c r="L51" t="s">
        <v>81</v>
      </c>
    </row>
    <row r="52" spans="5:12" x14ac:dyDescent="0.3">
      <c r="E52" s="8" t="s">
        <v>4</v>
      </c>
      <c r="F52" s="50"/>
      <c r="G52" s="50">
        <f>I7</f>
        <v>271780</v>
      </c>
      <c r="H52" s="50"/>
      <c r="I52" s="69"/>
      <c r="J52" s="69"/>
      <c r="K52">
        <v>278303</v>
      </c>
    </row>
    <row r="53" spans="5:12" x14ac:dyDescent="0.3">
      <c r="E53" s="8" t="s">
        <v>56</v>
      </c>
      <c r="F53" s="50">
        <f>H53*F42</f>
        <v>31957.487120000005</v>
      </c>
      <c r="G53" s="50">
        <f>H53*G42</f>
        <v>7379.6462133333343</v>
      </c>
      <c r="H53" s="50">
        <f>J16</f>
        <v>39337.133333333339</v>
      </c>
      <c r="I53" s="68">
        <f t="shared" si="2"/>
        <v>29502.850000000006</v>
      </c>
      <c r="J53" s="68">
        <f t="shared" ref="J53" si="5">H53*0.25</f>
        <v>9834.2833333333347</v>
      </c>
      <c r="L53" t="s">
        <v>77</v>
      </c>
    </row>
    <row r="54" spans="5:12" x14ac:dyDescent="0.3">
      <c r="E54" s="8" t="s">
        <v>57</v>
      </c>
      <c r="F54" s="50">
        <f>L14</f>
        <v>28960</v>
      </c>
      <c r="G54" s="50"/>
      <c r="H54" s="50"/>
      <c r="I54" s="69"/>
      <c r="J54" s="69"/>
      <c r="L54" t="s">
        <v>77</v>
      </c>
    </row>
    <row r="55" spans="5:12" x14ac:dyDescent="0.3">
      <c r="E55" s="8" t="s">
        <v>11</v>
      </c>
      <c r="F55" s="50">
        <f>H55*F42</f>
        <v>19497.599999999999</v>
      </c>
      <c r="G55" s="50">
        <f>H55*G42</f>
        <v>4502.3999999999996</v>
      </c>
      <c r="H55" s="50">
        <v>24000</v>
      </c>
      <c r="I55" s="68">
        <f t="shared" si="2"/>
        <v>18000</v>
      </c>
      <c r="J55" s="68">
        <f t="shared" ref="J55" si="6">H55*0.25</f>
        <v>6000</v>
      </c>
      <c r="L55" t="s">
        <v>77</v>
      </c>
    </row>
    <row r="56" spans="5:12" x14ac:dyDescent="0.3">
      <c r="E56" s="49" t="s">
        <v>58</v>
      </c>
      <c r="F56" s="51"/>
      <c r="G56" s="51"/>
      <c r="H56" s="51"/>
      <c r="I56" s="69"/>
      <c r="J56" s="69"/>
    </row>
    <row r="57" spans="5:12" x14ac:dyDescent="0.3">
      <c r="E57" s="8" t="s">
        <v>59</v>
      </c>
      <c r="F57" s="50">
        <f>H57*F42</f>
        <v>137921.39171999999</v>
      </c>
      <c r="G57" s="50">
        <f>H57*G42</f>
        <v>31848.908279999996</v>
      </c>
      <c r="H57" s="50">
        <f>M3</f>
        <v>169770.3</v>
      </c>
      <c r="I57" s="68">
        <f t="shared" si="2"/>
        <v>127327.72499999999</v>
      </c>
      <c r="J57" s="68">
        <f t="shared" ref="J57" si="7">H57*0.25</f>
        <v>42442.574999999997</v>
      </c>
      <c r="L57" t="s">
        <v>78</v>
      </c>
    </row>
    <row r="58" spans="5:12" x14ac:dyDescent="0.3">
      <c r="E58" s="8" t="s">
        <v>60</v>
      </c>
      <c r="F58" s="50">
        <f>N8</f>
        <v>109112.06</v>
      </c>
      <c r="G58" s="50"/>
      <c r="H58" s="50"/>
      <c r="I58" s="69"/>
      <c r="J58" s="69"/>
      <c r="L58" t="s">
        <v>79</v>
      </c>
    </row>
    <row r="59" spans="5:12" x14ac:dyDescent="0.3">
      <c r="E59" s="8" t="s">
        <v>61</v>
      </c>
      <c r="F59" s="50"/>
      <c r="G59" s="50">
        <f>P5</f>
        <v>12325.08</v>
      </c>
      <c r="H59" s="50"/>
      <c r="I59" s="69"/>
      <c r="J59" s="73"/>
      <c r="L59" t="s">
        <v>79</v>
      </c>
    </row>
    <row r="60" spans="5:12" x14ac:dyDescent="0.3">
      <c r="E60" s="8" t="s">
        <v>6</v>
      </c>
      <c r="F60" s="50">
        <f>H60*$F$42</f>
        <v>17404.800732</v>
      </c>
      <c r="G60" s="50">
        <f>H60*$G$42</f>
        <v>4019.1292679999997</v>
      </c>
      <c r="H60" s="50">
        <f>O8</f>
        <v>21423.93</v>
      </c>
      <c r="I60" s="68">
        <f t="shared" ref="I60:I62" si="8">H60*0.75</f>
        <v>16067.9475</v>
      </c>
      <c r="J60" s="68">
        <f t="shared" ref="J60:J62" si="9">H60*0.25</f>
        <v>5355.9825000000001</v>
      </c>
      <c r="L60" t="s">
        <v>79</v>
      </c>
    </row>
    <row r="61" spans="5:12" x14ac:dyDescent="0.3">
      <c r="E61" s="8" t="s">
        <v>62</v>
      </c>
      <c r="F61" s="50">
        <f t="shared" ref="F61:F65" si="10">H61*$F$42</f>
        <v>71537.263080000004</v>
      </c>
      <c r="G61" s="50">
        <f t="shared" ref="G61:G65" si="11">H61*$G$42</f>
        <v>16519.43692</v>
      </c>
      <c r="H61" s="50">
        <f>Q7</f>
        <v>88056.700000000012</v>
      </c>
      <c r="I61" s="68">
        <f t="shared" si="8"/>
        <v>66042.525000000009</v>
      </c>
      <c r="J61" s="68">
        <f t="shared" si="9"/>
        <v>22014.175000000003</v>
      </c>
      <c r="L61" t="s">
        <v>72</v>
      </c>
    </row>
    <row r="62" spans="5:12" x14ac:dyDescent="0.3">
      <c r="E62" s="8" t="s">
        <v>31</v>
      </c>
      <c r="F62" s="50">
        <f t="shared" si="10"/>
        <v>348117.462</v>
      </c>
      <c r="G62" s="50">
        <f t="shared" si="11"/>
        <v>80387.538</v>
      </c>
      <c r="H62" s="50">
        <v>428505</v>
      </c>
      <c r="I62" s="68">
        <f t="shared" si="8"/>
        <v>321378.75</v>
      </c>
      <c r="J62" s="68">
        <f t="shared" si="9"/>
        <v>107126.25</v>
      </c>
      <c r="L62" t="s">
        <v>73</v>
      </c>
    </row>
    <row r="63" spans="5:12" x14ac:dyDescent="0.3">
      <c r="E63" s="8" t="s">
        <v>32</v>
      </c>
      <c r="F63" s="50">
        <f t="shared" si="10"/>
        <v>350947.05119999999</v>
      </c>
      <c r="G63" s="50">
        <f t="shared" si="11"/>
        <v>81040.948799999998</v>
      </c>
      <c r="H63" s="50">
        <v>431988</v>
      </c>
      <c r="I63" s="73">
        <v>424558</v>
      </c>
      <c r="J63" s="73">
        <v>7430</v>
      </c>
      <c r="L63" t="s">
        <v>74</v>
      </c>
    </row>
    <row r="64" spans="5:12" x14ac:dyDescent="0.3">
      <c r="E64" s="8" t="s">
        <v>33</v>
      </c>
      <c r="F64" s="50">
        <f t="shared" si="10"/>
        <v>568680</v>
      </c>
      <c r="G64" s="50">
        <f t="shared" si="11"/>
        <v>131320</v>
      </c>
      <c r="H64" s="72">
        <v>700000</v>
      </c>
      <c r="I64" s="68">
        <f t="shared" ref="I64:I65" si="12">H64*0.75</f>
        <v>525000</v>
      </c>
      <c r="J64" s="68">
        <f t="shared" ref="J64:J65" si="13">H64*0.25</f>
        <v>175000</v>
      </c>
      <c r="L64" t="s">
        <v>75</v>
      </c>
    </row>
    <row r="65" spans="5:12" x14ac:dyDescent="0.3">
      <c r="E65" s="69" t="s">
        <v>67</v>
      </c>
      <c r="F65" s="70">
        <f t="shared" si="10"/>
        <v>155168.4</v>
      </c>
      <c r="G65" s="71">
        <f t="shared" si="11"/>
        <v>35831.599999999999</v>
      </c>
      <c r="H65" s="71">
        <v>191000</v>
      </c>
      <c r="I65" s="68">
        <f t="shared" si="12"/>
        <v>143250</v>
      </c>
      <c r="J65" s="68">
        <f t="shared" si="13"/>
        <v>47750</v>
      </c>
      <c r="L65" t="s">
        <v>76</v>
      </c>
    </row>
    <row r="67" spans="5:12" x14ac:dyDescent="0.3">
      <c r="H67" s="66"/>
    </row>
  </sheetData>
  <mergeCells count="3">
    <mergeCell ref="M1:R1"/>
    <mergeCell ref="A1:E1"/>
    <mergeCell ref="F1:K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F5DAE-3C03-4C9C-9A1E-4B32FA122C44}">
  <dimension ref="A1:H58"/>
  <sheetViews>
    <sheetView tabSelected="1" topLeftCell="A38" workbookViewId="0">
      <selection activeCell="G59" sqref="G59"/>
    </sheetView>
  </sheetViews>
  <sheetFormatPr defaultRowHeight="14.4" x14ac:dyDescent="0.3"/>
  <cols>
    <col min="1" max="1" width="15.5546875" customWidth="1"/>
    <col min="2" max="2" width="12.44140625" customWidth="1"/>
    <col min="4" max="5" width="23.44140625" customWidth="1"/>
    <col min="6" max="6" width="29.6640625" customWidth="1"/>
    <col min="7" max="7" width="21.6640625" customWidth="1"/>
    <col min="8" max="8" width="22.6640625" customWidth="1"/>
  </cols>
  <sheetData>
    <row r="1" spans="1:8" x14ac:dyDescent="0.3">
      <c r="A1" s="59">
        <v>501</v>
      </c>
      <c r="B1" s="59"/>
      <c r="C1" s="59">
        <v>518</v>
      </c>
      <c r="D1" s="59"/>
      <c r="E1" s="59"/>
      <c r="F1" s="59"/>
      <c r="G1" s="59">
        <v>511</v>
      </c>
      <c r="H1" s="59"/>
    </row>
    <row r="2" spans="1:8" x14ac:dyDescent="0.3">
      <c r="A2" s="9" t="s">
        <v>0</v>
      </c>
      <c r="B2" s="9" t="s">
        <v>2</v>
      </c>
      <c r="C2" s="9" t="s">
        <v>3</v>
      </c>
      <c r="D2" s="9" t="s">
        <v>9</v>
      </c>
      <c r="E2" s="9" t="s">
        <v>11</v>
      </c>
      <c r="F2" s="9" t="s">
        <v>29</v>
      </c>
      <c r="G2" s="9" t="s">
        <v>5</v>
      </c>
      <c r="H2" s="9" t="s">
        <v>6</v>
      </c>
    </row>
    <row r="3" spans="1:8" x14ac:dyDescent="0.3">
      <c r="A3" s="11">
        <v>1028.93</v>
      </c>
      <c r="B3" s="11">
        <v>51.65</v>
      </c>
      <c r="C3" s="11">
        <v>3120</v>
      </c>
      <c r="D3" s="11">
        <v>7150</v>
      </c>
      <c r="E3" s="11">
        <v>11000</v>
      </c>
      <c r="F3" s="11">
        <v>5560</v>
      </c>
      <c r="G3" s="11"/>
      <c r="H3" s="11">
        <v>6442.5</v>
      </c>
    </row>
    <row r="4" spans="1:8" x14ac:dyDescent="0.3">
      <c r="A4" s="11">
        <v>140.5</v>
      </c>
      <c r="B4" s="11">
        <v>304.95999999999998</v>
      </c>
      <c r="C4" s="11">
        <v>1150</v>
      </c>
      <c r="D4" s="11">
        <v>5489</v>
      </c>
      <c r="E4" s="11">
        <v>15000</v>
      </c>
      <c r="F4" s="11">
        <v>13678</v>
      </c>
      <c r="G4" s="11"/>
      <c r="H4" s="11">
        <v>9730.61</v>
      </c>
    </row>
    <row r="5" spans="1:8" x14ac:dyDescent="0.3">
      <c r="A5" s="11">
        <v>909.09</v>
      </c>
      <c r="B5" s="11">
        <v>583.47</v>
      </c>
      <c r="C5" s="11">
        <v>960</v>
      </c>
      <c r="D5" s="11">
        <v>5510.7</v>
      </c>
      <c r="E5" s="11">
        <v>11000</v>
      </c>
      <c r="F5" s="10">
        <f>SUM(F3:F4)</f>
        <v>19238</v>
      </c>
      <c r="G5" s="11"/>
      <c r="H5" s="11">
        <v>1000</v>
      </c>
    </row>
    <row r="6" spans="1:8" x14ac:dyDescent="0.3">
      <c r="A6" s="11">
        <v>1157.02</v>
      </c>
      <c r="B6" s="11">
        <v>403.31</v>
      </c>
      <c r="C6" s="11">
        <v>3120</v>
      </c>
      <c r="D6" s="11">
        <v>8000</v>
      </c>
      <c r="E6" s="11">
        <v>11000</v>
      </c>
      <c r="F6" s="11"/>
      <c r="G6" s="11"/>
      <c r="H6" s="11">
        <v>6598.5</v>
      </c>
    </row>
    <row r="7" spans="1:8" x14ac:dyDescent="0.3">
      <c r="A7" s="11">
        <v>1247.93</v>
      </c>
      <c r="B7" s="11">
        <v>272.44</v>
      </c>
      <c r="C7" s="11">
        <v>2920</v>
      </c>
      <c r="D7" s="11">
        <v>4797</v>
      </c>
      <c r="E7" s="10">
        <f>SUM(E3:E6)</f>
        <v>48000</v>
      </c>
      <c r="F7" s="11"/>
      <c r="G7" s="29"/>
      <c r="H7" s="11">
        <v>5300</v>
      </c>
    </row>
    <row r="8" spans="1:8" x14ac:dyDescent="0.3">
      <c r="A8" s="11">
        <v>1115.7</v>
      </c>
      <c r="B8" s="10">
        <f>SUM(B3:B7)</f>
        <v>1615.83</v>
      </c>
      <c r="C8" s="11">
        <v>3120</v>
      </c>
      <c r="D8" s="11">
        <v>12928.5</v>
      </c>
      <c r="E8" s="11"/>
      <c r="F8" s="11"/>
      <c r="G8" s="11"/>
      <c r="H8" s="10">
        <f>SUM(H3:H7)</f>
        <v>29071.61</v>
      </c>
    </row>
    <row r="9" spans="1:8" x14ac:dyDescent="0.3">
      <c r="A9" s="11">
        <v>980.17</v>
      </c>
      <c r="B9" s="29">
        <f>B8/12</f>
        <v>134.6525</v>
      </c>
      <c r="C9" s="11">
        <v>4080</v>
      </c>
      <c r="D9" s="11">
        <v>9851.4</v>
      </c>
      <c r="E9" s="11"/>
      <c r="F9" s="11"/>
      <c r="G9" s="11"/>
      <c r="H9" s="11"/>
    </row>
    <row r="10" spans="1:8" x14ac:dyDescent="0.3">
      <c r="A10" s="11">
        <v>434.71</v>
      </c>
      <c r="B10" s="11">
        <f>SUM(B8:B9)</f>
        <v>1750.4824999999998</v>
      </c>
      <c r="C10" s="11">
        <v>2920</v>
      </c>
      <c r="D10" s="11">
        <v>4750.2</v>
      </c>
      <c r="E10" s="11"/>
      <c r="F10" s="11"/>
      <c r="G10" s="11"/>
      <c r="H10" s="11"/>
    </row>
    <row r="11" spans="1:8" x14ac:dyDescent="0.3">
      <c r="A11" s="11">
        <v>923.97</v>
      </c>
      <c r="B11" s="11"/>
      <c r="C11" s="11">
        <v>3120</v>
      </c>
      <c r="D11" s="11">
        <v>4329</v>
      </c>
      <c r="E11" s="11"/>
      <c r="F11" s="11"/>
      <c r="G11" s="11"/>
      <c r="H11" s="11"/>
    </row>
    <row r="12" spans="1:8" x14ac:dyDescent="0.3">
      <c r="A12" s="11">
        <v>706.61</v>
      </c>
      <c r="B12" s="11"/>
      <c r="C12" s="11">
        <v>1150</v>
      </c>
      <c r="D12" s="11">
        <v>12764.7</v>
      </c>
      <c r="E12" s="11"/>
      <c r="F12" s="11"/>
      <c r="G12" s="11"/>
      <c r="H12" s="11"/>
    </row>
    <row r="13" spans="1:8" x14ac:dyDescent="0.3">
      <c r="A13" s="11">
        <v>890.08</v>
      </c>
      <c r="B13" s="29"/>
      <c r="C13" s="11">
        <v>960</v>
      </c>
      <c r="D13" s="11">
        <v>11068.2</v>
      </c>
      <c r="E13" s="11"/>
      <c r="F13" s="11"/>
      <c r="G13" s="11"/>
      <c r="H13" s="11"/>
    </row>
    <row r="14" spans="1:8" x14ac:dyDescent="0.3">
      <c r="A14" s="11">
        <v>960.33</v>
      </c>
      <c r="B14" s="11"/>
      <c r="C14" s="11">
        <v>3120</v>
      </c>
      <c r="D14" s="11">
        <v>8000</v>
      </c>
      <c r="E14" s="11"/>
      <c r="F14" s="29"/>
      <c r="G14" s="11"/>
      <c r="H14" s="11"/>
    </row>
    <row r="15" spans="1:8" x14ac:dyDescent="0.3">
      <c r="A15" s="11">
        <v>865.29</v>
      </c>
      <c r="B15" s="11"/>
      <c r="C15" s="11">
        <v>2920</v>
      </c>
      <c r="D15" s="11">
        <v>8178.3</v>
      </c>
      <c r="E15" s="11"/>
      <c r="F15" s="11"/>
      <c r="G15" s="11"/>
      <c r="H15" s="11"/>
    </row>
    <row r="16" spans="1:8" x14ac:dyDescent="0.3">
      <c r="A16" s="11">
        <v>855.37</v>
      </c>
      <c r="B16" s="11"/>
      <c r="C16" s="11">
        <v>6440</v>
      </c>
      <c r="D16" s="11">
        <v>9172.7999999999993</v>
      </c>
      <c r="E16" s="11"/>
      <c r="F16" s="11"/>
      <c r="G16" s="11"/>
      <c r="H16" s="11"/>
    </row>
    <row r="17" spans="1:8" x14ac:dyDescent="0.3">
      <c r="A17" s="11">
        <v>815.7</v>
      </c>
      <c r="B17" s="11"/>
      <c r="C17" s="11">
        <v>2920</v>
      </c>
      <c r="D17" s="11">
        <v>7967.7</v>
      </c>
      <c r="E17" s="11"/>
      <c r="F17" s="11"/>
      <c r="G17" s="11"/>
      <c r="H17" s="11"/>
    </row>
    <row r="18" spans="1:8" x14ac:dyDescent="0.3">
      <c r="A18" s="11">
        <v>826.45</v>
      </c>
      <c r="B18" s="11"/>
      <c r="C18" s="10">
        <f>SUM(C3:C17)</f>
        <v>42020</v>
      </c>
      <c r="D18" s="10">
        <f>SUM(D3:D17)</f>
        <v>119957.5</v>
      </c>
      <c r="E18" s="11"/>
      <c r="F18" s="11"/>
      <c r="G18" s="11"/>
      <c r="H18" s="11"/>
    </row>
    <row r="19" spans="1:8" x14ac:dyDescent="0.3">
      <c r="A19" s="11">
        <v>1818.18</v>
      </c>
      <c r="B19" s="11"/>
      <c r="C19" s="11">
        <f>C18/12</f>
        <v>3501.6666666666665</v>
      </c>
      <c r="D19" s="11">
        <f>D18/12</f>
        <v>9996.4583333333339</v>
      </c>
      <c r="E19" s="11"/>
      <c r="F19" s="11"/>
      <c r="G19" s="11"/>
      <c r="H19" s="11"/>
    </row>
    <row r="20" spans="1:8" x14ac:dyDescent="0.3">
      <c r="A20" s="11">
        <v>560.33000000000004</v>
      </c>
      <c r="B20" s="11"/>
      <c r="C20" s="11">
        <f>SUM(C18:C19)</f>
        <v>45521.666666666664</v>
      </c>
      <c r="D20" s="11">
        <f>SUM(D18:D19)</f>
        <v>129953.95833333333</v>
      </c>
      <c r="E20" s="11"/>
      <c r="F20" s="11"/>
      <c r="G20" s="11"/>
      <c r="H20" s="11"/>
    </row>
    <row r="21" spans="1:8" x14ac:dyDescent="0.3">
      <c r="A21" s="11">
        <v>922.31</v>
      </c>
      <c r="B21" s="11"/>
      <c r="C21" s="29"/>
      <c r="D21" s="11"/>
      <c r="E21" s="11"/>
      <c r="F21" s="11"/>
      <c r="G21" s="11"/>
      <c r="H21" s="11"/>
    </row>
    <row r="22" spans="1:8" x14ac:dyDescent="0.3">
      <c r="A22" s="11">
        <v>650</v>
      </c>
      <c r="B22" s="11"/>
      <c r="C22" s="29"/>
      <c r="D22" s="11"/>
      <c r="E22" s="11"/>
      <c r="F22" s="11"/>
      <c r="G22" s="11"/>
      <c r="H22" s="11"/>
    </row>
    <row r="23" spans="1:8" x14ac:dyDescent="0.3">
      <c r="A23" s="11">
        <v>1202.48</v>
      </c>
      <c r="B23" s="11"/>
      <c r="C23" s="11"/>
      <c r="D23" s="11"/>
      <c r="E23" s="11"/>
      <c r="F23" s="11"/>
      <c r="G23" s="11"/>
      <c r="H23" s="11"/>
    </row>
    <row r="24" spans="1:8" x14ac:dyDescent="0.3">
      <c r="A24" s="11">
        <v>1240.5</v>
      </c>
      <c r="B24" s="11"/>
      <c r="C24" s="11"/>
      <c r="D24" s="29"/>
      <c r="E24" s="29"/>
      <c r="F24" s="11"/>
      <c r="G24" s="11"/>
      <c r="H24" s="11"/>
    </row>
    <row r="25" spans="1:8" x14ac:dyDescent="0.3">
      <c r="A25" s="11">
        <v>1123.97</v>
      </c>
      <c r="B25" s="11"/>
      <c r="C25" s="11"/>
      <c r="D25" s="11"/>
      <c r="E25" s="11"/>
      <c r="F25" s="11"/>
      <c r="G25" s="11"/>
      <c r="H25" s="11"/>
    </row>
    <row r="26" spans="1:8" x14ac:dyDescent="0.3">
      <c r="A26" s="10">
        <f>SUM(A3:A25)</f>
        <v>21375.620000000006</v>
      </c>
      <c r="B26" s="11"/>
      <c r="C26" s="11"/>
      <c r="D26" s="11"/>
      <c r="E26" s="11"/>
      <c r="F26" s="11"/>
      <c r="G26" s="11"/>
      <c r="H26" s="11"/>
    </row>
    <row r="27" spans="1:8" x14ac:dyDescent="0.3">
      <c r="A27" s="11">
        <f>A26/12</f>
        <v>1781.3016666666672</v>
      </c>
      <c r="B27" s="11"/>
      <c r="C27" s="11"/>
      <c r="D27" s="11"/>
      <c r="E27" s="11"/>
      <c r="F27" s="11"/>
      <c r="G27" s="11"/>
      <c r="H27" s="11"/>
    </row>
    <row r="28" spans="1:8" x14ac:dyDescent="0.3">
      <c r="A28" s="11">
        <f>SUM(A26:A27)</f>
        <v>23156.921666666673</v>
      </c>
      <c r="B28" s="11"/>
      <c r="C28" s="11"/>
      <c r="D28" s="11"/>
      <c r="E28" s="11"/>
      <c r="F28" s="11"/>
      <c r="G28" s="11"/>
      <c r="H28" s="11"/>
    </row>
    <row r="29" spans="1:8" x14ac:dyDescent="0.3">
      <c r="A29" s="11"/>
      <c r="B29" s="11"/>
      <c r="C29" s="11"/>
      <c r="D29" s="11"/>
      <c r="E29" s="11"/>
      <c r="F29" s="11"/>
      <c r="G29" s="11"/>
      <c r="H29" s="11"/>
    </row>
    <row r="30" spans="1:8" x14ac:dyDescent="0.3">
      <c r="A30" s="11"/>
      <c r="B30" s="11"/>
      <c r="C30" s="11"/>
      <c r="D30" s="11"/>
      <c r="E30" s="11"/>
      <c r="F30" s="11"/>
      <c r="G30" s="11"/>
      <c r="H30" s="11"/>
    </row>
    <row r="31" spans="1:8" x14ac:dyDescent="0.3">
      <c r="A31" s="4"/>
      <c r="B31" s="4"/>
      <c r="C31" s="4"/>
      <c r="D31" s="4"/>
      <c r="E31" s="4"/>
      <c r="F31" s="4"/>
      <c r="G31" s="4"/>
      <c r="H31" s="4"/>
    </row>
    <row r="38" spans="5:7" x14ac:dyDescent="0.3">
      <c r="E38" s="49" t="s">
        <v>2</v>
      </c>
      <c r="F38" s="8" t="s">
        <v>52</v>
      </c>
    </row>
    <row r="39" spans="5:7" x14ac:dyDescent="0.3">
      <c r="E39" s="8" t="s">
        <v>0</v>
      </c>
      <c r="F39" s="50">
        <f>A28</f>
        <v>23156.921666666673</v>
      </c>
      <c r="G39" t="s">
        <v>83</v>
      </c>
    </row>
    <row r="40" spans="5:7" x14ac:dyDescent="0.3">
      <c r="E40" s="8"/>
      <c r="F40" s="50"/>
    </row>
    <row r="41" spans="5:7" x14ac:dyDescent="0.3">
      <c r="E41" s="8" t="s">
        <v>2</v>
      </c>
      <c r="F41" s="50">
        <f>B10</f>
        <v>1750.4824999999998</v>
      </c>
      <c r="G41" t="s">
        <v>82</v>
      </c>
    </row>
    <row r="42" spans="5:7" x14ac:dyDescent="0.3">
      <c r="E42" s="8"/>
      <c r="F42" s="50"/>
    </row>
    <row r="43" spans="5:7" x14ac:dyDescent="0.3">
      <c r="E43" s="49" t="s">
        <v>54</v>
      </c>
      <c r="F43" s="51"/>
    </row>
    <row r="44" spans="5:7" x14ac:dyDescent="0.3">
      <c r="E44" s="8" t="s">
        <v>3</v>
      </c>
      <c r="F44" s="50">
        <f>C20</f>
        <v>45521.666666666664</v>
      </c>
      <c r="G44" t="s">
        <v>77</v>
      </c>
    </row>
    <row r="45" spans="5:7" x14ac:dyDescent="0.3">
      <c r="E45" s="8" t="s">
        <v>63</v>
      </c>
      <c r="F45" s="50">
        <f>D20</f>
        <v>129953.95833333333</v>
      </c>
      <c r="G45" t="s">
        <v>77</v>
      </c>
    </row>
    <row r="46" spans="5:7" x14ac:dyDescent="0.3">
      <c r="E46" s="8" t="s">
        <v>64</v>
      </c>
      <c r="F46" s="50">
        <f>E7/2</f>
        <v>24000</v>
      </c>
      <c r="G46" t="s">
        <v>77</v>
      </c>
    </row>
    <row r="47" spans="5:7" x14ac:dyDescent="0.3">
      <c r="E47" s="8"/>
      <c r="F47" s="50"/>
    </row>
    <row r="48" spans="5:7" x14ac:dyDescent="0.3">
      <c r="E48" s="8" t="s">
        <v>56</v>
      </c>
      <c r="F48" s="50">
        <f>F5</f>
        <v>19238</v>
      </c>
      <c r="G48" t="s">
        <v>77</v>
      </c>
    </row>
    <row r="49" spans="5:7" x14ac:dyDescent="0.3">
      <c r="E49" s="8"/>
      <c r="F49" s="50"/>
    </row>
    <row r="50" spans="5:7" x14ac:dyDescent="0.3">
      <c r="E50" s="49" t="s">
        <v>58</v>
      </c>
      <c r="F50" s="51"/>
    </row>
    <row r="51" spans="5:7" x14ac:dyDescent="0.3">
      <c r="E51" s="8" t="s">
        <v>6</v>
      </c>
      <c r="F51" s="50">
        <f>H8</f>
        <v>29071.61</v>
      </c>
      <c r="G51" t="s">
        <v>79</v>
      </c>
    </row>
    <row r="52" spans="5:7" x14ac:dyDescent="0.3">
      <c r="E52" s="8"/>
      <c r="F52" s="50"/>
    </row>
    <row r="53" spans="5:7" x14ac:dyDescent="0.3">
      <c r="E53" s="8"/>
      <c r="F53" s="50"/>
    </row>
    <row r="54" spans="5:7" x14ac:dyDescent="0.3">
      <c r="E54" s="8"/>
      <c r="F54" s="50"/>
    </row>
    <row r="55" spans="5:7" x14ac:dyDescent="0.3">
      <c r="E55" s="8" t="s">
        <v>32</v>
      </c>
      <c r="F55" s="8">
        <v>4547352</v>
      </c>
      <c r="G55" t="s">
        <v>74</v>
      </c>
    </row>
    <row r="56" spans="5:7" x14ac:dyDescent="0.3">
      <c r="E56" s="8" t="s">
        <v>31</v>
      </c>
      <c r="F56" s="8">
        <v>642209</v>
      </c>
      <c r="G56" t="s">
        <v>73</v>
      </c>
    </row>
    <row r="57" spans="5:7" x14ac:dyDescent="0.3">
      <c r="E57" s="8" t="s">
        <v>34</v>
      </c>
      <c r="F57" s="8">
        <v>400000</v>
      </c>
      <c r="G57" t="s">
        <v>75</v>
      </c>
    </row>
    <row r="58" spans="5:7" x14ac:dyDescent="0.3">
      <c r="E58" s="8"/>
      <c r="F58" s="50"/>
    </row>
  </sheetData>
  <mergeCells count="3">
    <mergeCell ref="A1:B1"/>
    <mergeCell ref="C1:F1"/>
    <mergeCell ref="G1:H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5C8E1-3379-4E79-9F84-E0211B2A15BC}">
  <dimension ref="A1:G19"/>
  <sheetViews>
    <sheetView workbookViewId="0">
      <selection activeCell="E26" sqref="E26"/>
    </sheetView>
  </sheetViews>
  <sheetFormatPr defaultRowHeight="14.4" x14ac:dyDescent="0.3"/>
  <cols>
    <col min="1" max="1" width="19.109375" customWidth="1"/>
    <col min="2" max="2" width="19.44140625" customWidth="1"/>
    <col min="3" max="3" width="31.109375" customWidth="1"/>
    <col min="4" max="4" width="13.109375" customWidth="1"/>
    <col min="5" max="5" width="29.44140625" customWidth="1"/>
    <col min="7" max="7" width="18.88671875" customWidth="1"/>
  </cols>
  <sheetData>
    <row r="1" spans="1:7" ht="21.75" customHeight="1" thickBot="1" x14ac:dyDescent="0.45">
      <c r="A1" s="63" t="s">
        <v>21</v>
      </c>
      <c r="B1" s="63"/>
      <c r="C1" s="63"/>
      <c r="D1" s="63"/>
      <c r="E1" s="63"/>
    </row>
    <row r="2" spans="1:7" x14ac:dyDescent="0.3">
      <c r="A2" s="60" t="s">
        <v>25</v>
      </c>
      <c r="B2" s="61"/>
      <c r="C2" s="62"/>
      <c r="D2" s="64" t="s">
        <v>26</v>
      </c>
      <c r="E2" s="65"/>
      <c r="F2" s="65"/>
    </row>
    <row r="3" spans="1:7" ht="15" thickBot="1" x14ac:dyDescent="0.35">
      <c r="A3" s="23" t="s">
        <v>22</v>
      </c>
      <c r="B3" s="25" t="s">
        <v>23</v>
      </c>
      <c r="C3" s="27" t="s">
        <v>27</v>
      </c>
      <c r="D3" s="23" t="s">
        <v>3</v>
      </c>
      <c r="E3" s="8" t="s">
        <v>24</v>
      </c>
      <c r="F3" s="8" t="s">
        <v>56</v>
      </c>
      <c r="G3" s="8"/>
    </row>
    <row r="4" spans="1:7" x14ac:dyDescent="0.3">
      <c r="A4" s="15">
        <v>2833.94</v>
      </c>
      <c r="B4" s="38">
        <v>5431.4</v>
      </c>
      <c r="C4" s="39">
        <v>1173.58</v>
      </c>
      <c r="D4" s="15">
        <v>3000</v>
      </c>
      <c r="E4" s="8">
        <v>7700.4</v>
      </c>
      <c r="F4" s="8">
        <v>9666.23</v>
      </c>
      <c r="G4" s="8" t="s">
        <v>66</v>
      </c>
    </row>
    <row r="5" spans="1:7" x14ac:dyDescent="0.3">
      <c r="A5" s="8">
        <v>1530.65</v>
      </c>
      <c r="B5" s="8"/>
      <c r="C5" s="36">
        <v>106.61</v>
      </c>
      <c r="D5" s="8">
        <v>3440</v>
      </c>
      <c r="E5" s="8">
        <v>28161.98</v>
      </c>
      <c r="F5" s="8">
        <v>8100</v>
      </c>
      <c r="G5" s="8" t="s">
        <v>65</v>
      </c>
    </row>
    <row r="6" spans="1:7" x14ac:dyDescent="0.3">
      <c r="A6" s="8">
        <v>2389.75</v>
      </c>
      <c r="B6" s="8"/>
      <c r="C6" s="37">
        <f>SUM(C4:C5)</f>
        <v>1280.1899999999998</v>
      </c>
      <c r="D6" s="8">
        <v>6500</v>
      </c>
      <c r="E6" s="35">
        <f>SUM(E4:E5)</f>
        <v>35862.379999999997</v>
      </c>
      <c r="F6" s="35">
        <f>SUM(F4:F5)</f>
        <v>17766.23</v>
      </c>
      <c r="G6" s="8"/>
    </row>
    <row r="7" spans="1:7" x14ac:dyDescent="0.3">
      <c r="A7" s="8">
        <v>1911.8</v>
      </c>
      <c r="B7" s="8"/>
      <c r="C7" s="36"/>
      <c r="D7" s="8">
        <v>2600</v>
      </c>
      <c r="E7" s="8"/>
      <c r="F7" s="8"/>
      <c r="G7" s="8"/>
    </row>
    <row r="8" spans="1:7" x14ac:dyDescent="0.3">
      <c r="A8" s="35">
        <f>SUM(A4:A7)</f>
        <v>8666.14</v>
      </c>
      <c r="B8" s="8"/>
      <c r="C8" s="36"/>
      <c r="D8" s="8">
        <v>16400</v>
      </c>
      <c r="E8" s="8"/>
      <c r="F8" s="8"/>
      <c r="G8" s="8"/>
    </row>
    <row r="9" spans="1:7" x14ac:dyDescent="0.3">
      <c r="D9" s="8">
        <v>4950</v>
      </c>
      <c r="E9" s="8"/>
      <c r="F9" s="8"/>
      <c r="G9" s="8"/>
    </row>
    <row r="10" spans="1:7" x14ac:dyDescent="0.3">
      <c r="D10" s="8">
        <v>9200</v>
      </c>
      <c r="E10" s="8"/>
      <c r="F10" s="8"/>
      <c r="G10" s="8"/>
    </row>
    <row r="11" spans="1:7" x14ac:dyDescent="0.3">
      <c r="D11" s="8">
        <v>2600</v>
      </c>
      <c r="E11" s="8"/>
      <c r="F11" s="8"/>
      <c r="G11" s="8"/>
    </row>
    <row r="12" spans="1:7" x14ac:dyDescent="0.3">
      <c r="D12" s="8">
        <v>1480</v>
      </c>
      <c r="E12" s="8"/>
      <c r="F12" s="8"/>
      <c r="G12" s="8"/>
    </row>
    <row r="13" spans="1:7" x14ac:dyDescent="0.3">
      <c r="D13" s="11">
        <v>14430</v>
      </c>
      <c r="E13" s="30"/>
      <c r="F13" s="8"/>
      <c r="G13" s="8"/>
    </row>
    <row r="14" spans="1:7" x14ac:dyDescent="0.3">
      <c r="D14" s="8">
        <v>14430</v>
      </c>
    </row>
    <row r="15" spans="1:7" x14ac:dyDescent="0.3">
      <c r="D15" s="8">
        <v>8400</v>
      </c>
    </row>
    <row r="16" spans="1:7" x14ac:dyDescent="0.3">
      <c r="D16" s="35">
        <f>SUM(D4:D15)</f>
        <v>87430</v>
      </c>
    </row>
    <row r="18" spans="3:3" x14ac:dyDescent="0.3">
      <c r="C18" t="s">
        <v>28</v>
      </c>
    </row>
    <row r="19" spans="3:3" x14ac:dyDescent="0.3">
      <c r="C19">
        <f>A8+B4+C6+D16+E6+F6</f>
        <v>156436.34</v>
      </c>
    </row>
  </sheetData>
  <mergeCells count="3">
    <mergeCell ref="A2:C2"/>
    <mergeCell ref="A1:E1"/>
    <mergeCell ref="D2:F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voda</vt:lpstr>
      <vt:lpstr>čov</vt:lpstr>
      <vt:lpstr>Mimořádná situace Straník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Pavlátova</dc:creator>
  <cp:lastModifiedBy>René</cp:lastModifiedBy>
  <dcterms:created xsi:type="dcterms:W3CDTF">2024-01-16T12:41:13Z</dcterms:created>
  <dcterms:modified xsi:type="dcterms:W3CDTF">2025-12-02T21:17:10Z</dcterms:modified>
</cp:coreProperties>
</file>