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124\AccAll\Groups\Techn-skup\Smidkova\Plány financování obnovy\PFO\Benešov\Hrusice\PFO 2025\"/>
    </mc:Choice>
  </mc:AlternateContent>
  <xr:revisionPtr revIDLastSave="0" documentId="13_ncr:1_{1DFB7157-9840-45EE-B8F1-70297D307246}" xr6:coauthVersionLast="47" xr6:coauthVersionMax="47" xr10:uidLastSave="{00000000-0000-0000-0000-000000000000}"/>
  <bookViews>
    <workbookView xWindow="1125" yWindow="2145" windowWidth="27195" windowHeight="12615" xr2:uid="{75CC41EE-E012-4FCC-AD2F-8FFBF1B5D9A9}"/>
  </bookViews>
  <sheets>
    <sheet name="v1_navyseni_%" sheetId="3" r:id="rId1"/>
    <sheet name="v2_navyseni_Kc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4" l="1"/>
  <c r="G18" i="4" s="1"/>
  <c r="G19" i="4" s="1"/>
  <c r="G20" i="4" s="1"/>
  <c r="G21" i="4" s="1"/>
  <c r="G22" i="4" s="1"/>
  <c r="G23" i="4" s="1"/>
  <c r="G24" i="4" s="1"/>
  <c r="G25" i="4" s="1"/>
  <c r="F17" i="4"/>
  <c r="F18" i="4" s="1"/>
  <c r="F19" i="4" s="1"/>
  <c r="F20" i="4" s="1"/>
  <c r="F21" i="4" s="1"/>
  <c r="F22" i="4" s="1"/>
  <c r="F23" i="4" s="1"/>
  <c r="F24" i="4" s="1"/>
  <c r="F25" i="4" s="1"/>
  <c r="O31" i="4"/>
  <c r="N31" i="4"/>
  <c r="P31" i="4" s="1"/>
  <c r="B25" i="4"/>
  <c r="B21" i="4"/>
  <c r="B17" i="4"/>
  <c r="N16" i="4"/>
  <c r="P16" i="4" s="1"/>
  <c r="J16" i="4"/>
  <c r="G16" i="4"/>
  <c r="K16" i="4" s="1"/>
  <c r="I16" i="4" s="1"/>
  <c r="F16" i="4"/>
  <c r="D16" i="4"/>
  <c r="S9" i="4"/>
  <c r="N9" i="4"/>
  <c r="M9" i="4"/>
  <c r="D9" i="4"/>
  <c r="E9" i="4" s="1"/>
  <c r="B9" i="4"/>
  <c r="B20" i="4" s="1"/>
  <c r="S9" i="3"/>
  <c r="M9" i="3"/>
  <c r="G16" i="3"/>
  <c r="F16" i="3"/>
  <c r="F17" i="3" s="1"/>
  <c r="F18" i="3" s="1"/>
  <c r="F19" i="3" s="1"/>
  <c r="F20" i="3" s="1"/>
  <c r="F21" i="3" s="1"/>
  <c r="D9" i="3"/>
  <c r="K17" i="4" l="1"/>
  <c r="J17" i="4"/>
  <c r="I17" i="4" s="1"/>
  <c r="M17" i="4"/>
  <c r="D17" i="4"/>
  <c r="E17" i="4" s="1"/>
  <c r="E16" i="4"/>
  <c r="N17" i="4"/>
  <c r="P17" i="4" s="1"/>
  <c r="B19" i="4"/>
  <c r="B22" i="4"/>
  <c r="B16" i="4"/>
  <c r="M16" i="4"/>
  <c r="O16" i="4" s="1"/>
  <c r="B24" i="4"/>
  <c r="B18" i="4"/>
  <c r="B23" i="4"/>
  <c r="G17" i="3"/>
  <c r="K17" i="3" s="1"/>
  <c r="K16" i="3"/>
  <c r="O31" i="3"/>
  <c r="N31" i="3"/>
  <c r="P31" i="3" s="1"/>
  <c r="M18" i="3"/>
  <c r="M19" i="3"/>
  <c r="M20" i="3"/>
  <c r="M17" i="3"/>
  <c r="N16" i="3"/>
  <c r="M16" i="3"/>
  <c r="S16" i="4" l="1"/>
  <c r="O17" i="4"/>
  <c r="D18" i="4"/>
  <c r="E18" i="4" s="1"/>
  <c r="M18" i="4"/>
  <c r="J18" i="4"/>
  <c r="N18" i="4"/>
  <c r="P18" i="4" s="1"/>
  <c r="K18" i="4"/>
  <c r="O16" i="3"/>
  <c r="J16" i="3"/>
  <c r="B9" i="3"/>
  <c r="I18" i="4" l="1"/>
  <c r="N19" i="4"/>
  <c r="P19" i="4" s="1"/>
  <c r="K19" i="4"/>
  <c r="D19" i="4"/>
  <c r="E19" i="4" s="1"/>
  <c r="M19" i="4"/>
  <c r="J19" i="4"/>
  <c r="I19" i="4" s="1"/>
  <c r="O18" i="4"/>
  <c r="S17" i="4"/>
  <c r="B25" i="3"/>
  <c r="B24" i="3"/>
  <c r="B16" i="3"/>
  <c r="B18" i="3"/>
  <c r="B19" i="3"/>
  <c r="B20" i="3"/>
  <c r="B17" i="3"/>
  <c r="B21" i="3"/>
  <c r="B22" i="3"/>
  <c r="B23" i="3"/>
  <c r="O17" i="3"/>
  <c r="O18" i="3" s="1"/>
  <c r="O19" i="3" s="1"/>
  <c r="O20" i="3" s="1"/>
  <c r="G18" i="3"/>
  <c r="N17" i="3"/>
  <c r="D17" i="3"/>
  <c r="J20" i="3"/>
  <c r="M20" i="4" l="1"/>
  <c r="J20" i="4"/>
  <c r="D20" i="4"/>
  <c r="E20" i="4" s="1"/>
  <c r="K20" i="4"/>
  <c r="N20" i="4"/>
  <c r="P20" i="4" s="1"/>
  <c r="O19" i="4"/>
  <c r="S18" i="4"/>
  <c r="F22" i="3"/>
  <c r="M21" i="3"/>
  <c r="O21" i="3" s="1"/>
  <c r="G19" i="3"/>
  <c r="N18" i="3"/>
  <c r="D16" i="3"/>
  <c r="E16" i="3" s="1"/>
  <c r="N9" i="3"/>
  <c r="E9" i="3"/>
  <c r="N21" i="4" l="1"/>
  <c r="P21" i="4" s="1"/>
  <c r="K21" i="4"/>
  <c r="I20" i="4"/>
  <c r="M21" i="4"/>
  <c r="D21" i="4"/>
  <c r="E21" i="4" s="1"/>
  <c r="J21" i="4"/>
  <c r="S19" i="4"/>
  <c r="O20" i="4"/>
  <c r="F23" i="3"/>
  <c r="M22" i="3"/>
  <c r="O22" i="3" s="1"/>
  <c r="G20" i="3"/>
  <c r="N19" i="3"/>
  <c r="P16" i="3"/>
  <c r="S16" i="3" s="1"/>
  <c r="J17" i="3"/>
  <c r="J22" i="4" l="1"/>
  <c r="M22" i="4"/>
  <c r="D22" i="4"/>
  <c r="E22" i="4" s="1"/>
  <c r="O21" i="4"/>
  <c r="S20" i="4"/>
  <c r="N22" i="4"/>
  <c r="P22" i="4" s="1"/>
  <c r="K22" i="4"/>
  <c r="I21" i="4"/>
  <c r="F24" i="3"/>
  <c r="M23" i="3"/>
  <c r="O23" i="3" s="1"/>
  <c r="G21" i="3"/>
  <c r="N20" i="3"/>
  <c r="I16" i="3"/>
  <c r="P17" i="3"/>
  <c r="P18" i="3" s="1"/>
  <c r="P19" i="3" s="1"/>
  <c r="S17" i="3"/>
  <c r="J18" i="3"/>
  <c r="E17" i="3"/>
  <c r="I17" i="3"/>
  <c r="I22" i="4" l="1"/>
  <c r="N23" i="4"/>
  <c r="P23" i="4" s="1"/>
  <c r="K23" i="4"/>
  <c r="S21" i="4"/>
  <c r="O22" i="4"/>
  <c r="D23" i="4"/>
  <c r="E23" i="4" s="1"/>
  <c r="M23" i="4"/>
  <c r="J23" i="4"/>
  <c r="F25" i="3"/>
  <c r="M25" i="3" s="1"/>
  <c r="M24" i="3"/>
  <c r="O24" i="3" s="1"/>
  <c r="G22" i="3"/>
  <c r="N21" i="3"/>
  <c r="P20" i="3"/>
  <c r="S18" i="3"/>
  <c r="J19" i="3"/>
  <c r="K18" i="3"/>
  <c r="I18" i="3" s="1"/>
  <c r="D18" i="3"/>
  <c r="E18" i="3" s="1"/>
  <c r="D24" i="4" l="1"/>
  <c r="E24" i="4" s="1"/>
  <c r="M24" i="4"/>
  <c r="J24" i="4"/>
  <c r="S22" i="4"/>
  <c r="O23" i="4"/>
  <c r="I23" i="4"/>
  <c r="N24" i="4"/>
  <c r="P24" i="4" s="1"/>
  <c r="K24" i="4"/>
  <c r="O25" i="3"/>
  <c r="G23" i="3"/>
  <c r="N22" i="3"/>
  <c r="P21" i="3"/>
  <c r="S19" i="3"/>
  <c r="K19" i="3"/>
  <c r="I19" i="3" s="1"/>
  <c r="D19" i="3"/>
  <c r="E19" i="3" s="1"/>
  <c r="I24" i="4" l="1"/>
  <c r="O24" i="4"/>
  <c r="S23" i="4"/>
  <c r="J25" i="4"/>
  <c r="D25" i="4"/>
  <c r="E25" i="4" s="1"/>
  <c r="M25" i="4"/>
  <c r="K25" i="4"/>
  <c r="N25" i="4"/>
  <c r="P25" i="4" s="1"/>
  <c r="P22" i="3"/>
  <c r="G24" i="3"/>
  <c r="K24" i="3" s="1"/>
  <c r="N23" i="3"/>
  <c r="S20" i="3"/>
  <c r="J21" i="3"/>
  <c r="K20" i="3"/>
  <c r="I20" i="3" s="1"/>
  <c r="D20" i="3"/>
  <c r="E20" i="3" s="1"/>
  <c r="I25" i="4" l="1"/>
  <c r="S24" i="4"/>
  <c r="O25" i="4"/>
  <c r="S25" i="4" s="1"/>
  <c r="G25" i="3"/>
  <c r="N24" i="3"/>
  <c r="P23" i="3"/>
  <c r="S21" i="3"/>
  <c r="J22" i="3"/>
  <c r="K21" i="3"/>
  <c r="I21" i="3" s="1"/>
  <c r="D21" i="3"/>
  <c r="E21" i="3" s="1"/>
  <c r="D25" i="3" l="1"/>
  <c r="E25" i="3" s="1"/>
  <c r="N25" i="3"/>
  <c r="P24" i="3"/>
  <c r="S22" i="3"/>
  <c r="J23" i="3"/>
  <c r="K22" i="3"/>
  <c r="I22" i="3" s="1"/>
  <c r="D22" i="3"/>
  <c r="E22" i="3" s="1"/>
  <c r="P25" i="3" l="1"/>
  <c r="S23" i="3"/>
  <c r="J24" i="3"/>
  <c r="K23" i="3"/>
  <c r="I23" i="3" s="1"/>
  <c r="D23" i="3"/>
  <c r="E23" i="3" s="1"/>
  <c r="S24" i="3" l="1"/>
  <c r="J25" i="3"/>
  <c r="I24" i="3"/>
  <c r="D24" i="3"/>
  <c r="E24" i="3" s="1"/>
  <c r="S25" i="3" l="1"/>
  <c r="K25" i="3"/>
  <c r="I25" i="3" s="1"/>
</calcChain>
</file>

<file path=xl/sharedStrings.xml><?xml version="1.0" encoding="utf-8"?>
<sst xmlns="http://schemas.openxmlformats.org/spreadsheetml/2006/main" count="112" uniqueCount="34">
  <si>
    <t>prostředky ostatní</t>
  </si>
  <si>
    <t>vodné bez DPH</t>
  </si>
  <si>
    <t>stočné bez DPH</t>
  </si>
  <si>
    <t>rok</t>
  </si>
  <si>
    <t>vodné m3</t>
  </si>
  <si>
    <t>stočné m3</t>
  </si>
  <si>
    <t>celkem</t>
  </si>
  <si>
    <t>SÚC 2025 PV</t>
  </si>
  <si>
    <t>SÚC 2025 OV</t>
  </si>
  <si>
    <t>vč. DPH</t>
  </si>
  <si>
    <t>bez DPH</t>
  </si>
  <si>
    <t>základní navýšení v %:</t>
  </si>
  <si>
    <t>%</t>
  </si>
  <si>
    <t xml:space="preserve"> nájemné </t>
  </si>
  <si>
    <t>požadavky PFO</t>
  </si>
  <si>
    <t xml:space="preserve">adekvátní roční potřeba dle PFO 2026-2035: </t>
  </si>
  <si>
    <t>?</t>
  </si>
  <si>
    <t>V+S vč. DPH</t>
  </si>
  <si>
    <t>celkem V+S</t>
  </si>
  <si>
    <t>výše prostředků obnovy v ceně</t>
  </si>
  <si>
    <t xml:space="preserve">Celorepublikový průměr pro 2024 </t>
  </si>
  <si>
    <t xml:space="preserve">celkem </t>
  </si>
  <si>
    <t>každoročně se bude navyšovat</t>
  </si>
  <si>
    <t>navyšování ceny (o prostředky na obnovu)</t>
  </si>
  <si>
    <t>prostředky ostatní (zbývající do požadavku PFO)</t>
  </si>
  <si>
    <t>SÚC - Sociálně únosná cena pro 2026</t>
  </si>
  <si>
    <t>$</t>
  </si>
  <si>
    <t>vodné vč. DPH</t>
  </si>
  <si>
    <t>stočné vč. DPH</t>
  </si>
  <si>
    <t>vodné vč DPH</t>
  </si>
  <si>
    <t>Hrusice - krytí roční adekvátní potřeby PFO</t>
  </si>
  <si>
    <t>verze 1 - navýšení v %</t>
  </si>
  <si>
    <t>verze 2 - navýšení v Kč</t>
  </si>
  <si>
    <t>základní navýšení vKč: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</si>
</sst>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#,##0.00\ &quot;Kč&quot;"/>
    <numFmt numFmtId="165" formatCode="#,##0\ &quot;Kč&quot;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Aptos Narrow"/>
      <family val="2"/>
    </font>
    <font>
      <sz val="11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135">
    <xf numFmtId="0" fontId="0" fillId="0" borderId="0" xfId="0"/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7" xfId="0" applyNumberFormat="1" applyBorder="1"/>
    <xf numFmtId="164" fontId="0" fillId="0" borderId="8" xfId="0" applyNumberFormat="1" applyBorder="1"/>
    <xf numFmtId="164" fontId="2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0" fillId="0" borderId="17" xfId="0" applyBorder="1" applyAlignment="1">
      <alignment horizontal="center" vertical="center"/>
    </xf>
    <xf numFmtId="164" fontId="0" fillId="0" borderId="15" xfId="0" applyNumberFormat="1" applyBorder="1"/>
    <xf numFmtId="164" fontId="0" fillId="0" borderId="16" xfId="0" applyNumberFormat="1" applyBorder="1"/>
    <xf numFmtId="0" fontId="4" fillId="0" borderId="0" xfId="0" applyFont="1" applyAlignment="1">
      <alignment wrapText="1"/>
    </xf>
    <xf numFmtId="165" fontId="0" fillId="0" borderId="14" xfId="0" applyNumberFormat="1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164" fontId="0" fillId="0" borderId="21" xfId="0" applyNumberFormat="1" applyBorder="1"/>
    <xf numFmtId="164" fontId="0" fillId="0" borderId="22" xfId="0" applyNumberFormat="1" applyBorder="1"/>
    <xf numFmtId="164" fontId="0" fillId="0" borderId="0" xfId="0" applyNumberFormat="1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4" fontId="0" fillId="0" borderId="11" xfId="0" applyNumberFormat="1" applyBorder="1"/>
    <xf numFmtId="164" fontId="0" fillId="0" borderId="9" xfId="0" applyNumberFormat="1" applyBorder="1"/>
    <xf numFmtId="164" fontId="0" fillId="0" borderId="23" xfId="0" applyNumberFormat="1" applyBorder="1"/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27" xfId="0" applyBorder="1"/>
    <xf numFmtId="164" fontId="0" fillId="0" borderId="6" xfId="0" applyNumberFormat="1" applyBorder="1"/>
    <xf numFmtId="0" fontId="11" fillId="3" borderId="28" xfId="0" applyFont="1" applyFill="1" applyBorder="1"/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/>
    <xf numFmtId="0" fontId="4" fillId="3" borderId="0" xfId="0" applyFont="1" applyFill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0" fillId="0" borderId="31" xfId="0" applyBorder="1"/>
    <xf numFmtId="0" fontId="0" fillId="0" borderId="32" xfId="0" applyBorder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26" xfId="0" applyBorder="1"/>
    <xf numFmtId="0" fontId="0" fillId="0" borderId="33" xfId="0" applyBorder="1"/>
    <xf numFmtId="0" fontId="4" fillId="3" borderId="28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/>
    </xf>
    <xf numFmtId="165" fontId="5" fillId="0" borderId="15" xfId="0" applyNumberFormat="1" applyFont="1" applyBorder="1" applyAlignment="1">
      <alignment vertical="center"/>
    </xf>
    <xf numFmtId="165" fontId="5" fillId="0" borderId="7" xfId="0" applyNumberFormat="1" applyFont="1" applyBorder="1" applyAlignment="1">
      <alignment vertical="center"/>
    </xf>
    <xf numFmtId="165" fontId="5" fillId="0" borderId="9" xfId="0" applyNumberFormat="1" applyFont="1" applyBorder="1" applyAlignment="1">
      <alignment vertical="center"/>
    </xf>
    <xf numFmtId="164" fontId="7" fillId="3" borderId="32" xfId="0" applyNumberFormat="1" applyFont="1" applyFill="1" applyBorder="1" applyAlignment="1">
      <alignment horizontal="center" vertical="center"/>
    </xf>
    <xf numFmtId="165" fontId="0" fillId="0" borderId="15" xfId="0" applyNumberFormat="1" applyBorder="1"/>
    <xf numFmtId="165" fontId="0" fillId="0" borderId="18" xfId="0" applyNumberFormat="1" applyBorder="1"/>
    <xf numFmtId="165" fontId="0" fillId="0" borderId="16" xfId="0" applyNumberFormat="1" applyBorder="1"/>
    <xf numFmtId="165" fontId="0" fillId="0" borderId="7" xfId="0" applyNumberFormat="1" applyBorder="1"/>
    <xf numFmtId="165" fontId="0" fillId="0" borderId="1" xfId="0" applyNumberFormat="1" applyBorder="1"/>
    <xf numFmtId="165" fontId="0" fillId="0" borderId="8" xfId="0" applyNumberFormat="1" applyBorder="1"/>
    <xf numFmtId="165" fontId="0" fillId="0" borderId="9" xfId="0" applyNumberFormat="1" applyBorder="1"/>
    <xf numFmtId="165" fontId="0" fillId="0" borderId="10" xfId="0" applyNumberFormat="1" applyBorder="1"/>
    <xf numFmtId="165" fontId="0" fillId="0" borderId="11" xfId="0" applyNumberFormat="1" applyBorder="1"/>
    <xf numFmtId="0" fontId="12" fillId="0" borderId="0" xfId="0" applyFont="1"/>
    <xf numFmtId="165" fontId="5" fillId="0" borderId="5" xfId="0" applyNumberFormat="1" applyFont="1" applyBorder="1" applyAlignment="1">
      <alignment vertical="center"/>
    </xf>
    <xf numFmtId="3" fontId="5" fillId="0" borderId="34" xfId="0" applyNumberFormat="1" applyFont="1" applyBorder="1" applyAlignment="1">
      <alignment horizontal="center" vertical="center"/>
    </xf>
    <xf numFmtId="164" fontId="0" fillId="0" borderId="5" xfId="0" applyNumberFormat="1" applyBorder="1"/>
    <xf numFmtId="3" fontId="5" fillId="5" borderId="10" xfId="0" applyNumberFormat="1" applyFont="1" applyFill="1" applyBorder="1" applyAlignment="1">
      <alignment horizontal="center" vertical="center"/>
    </xf>
    <xf numFmtId="164" fontId="0" fillId="5" borderId="11" xfId="0" applyNumberFormat="1" applyFill="1" applyBorder="1"/>
    <xf numFmtId="164" fontId="0" fillId="0" borderId="35" xfId="0" applyNumberFormat="1" applyBorder="1"/>
    <xf numFmtId="164" fontId="0" fillId="0" borderId="36" xfId="0" applyNumberFormat="1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6" fontId="10" fillId="0" borderId="9" xfId="0" applyNumberFormat="1" applyFont="1" applyBorder="1" applyAlignment="1">
      <alignment horizontal="center" vertical="center"/>
    </xf>
    <xf numFmtId="166" fontId="10" fillId="0" borderId="11" xfId="0" applyNumberFormat="1" applyFont="1" applyBorder="1" applyAlignment="1">
      <alignment horizontal="center" vertical="center"/>
    </xf>
    <xf numFmtId="164" fontId="0" fillId="6" borderId="3" xfId="1" applyNumberFormat="1" applyFont="1" applyFill="1" applyBorder="1" applyAlignment="1">
      <alignment horizontal="right" vertical="center"/>
    </xf>
    <xf numFmtId="164" fontId="0" fillId="6" borderId="4" xfId="1" applyNumberFormat="1" applyFont="1" applyFill="1" applyBorder="1" applyAlignment="1">
      <alignment horizontal="right" vertical="center"/>
    </xf>
    <xf numFmtId="164" fontId="5" fillId="6" borderId="2" xfId="0" applyNumberFormat="1" applyFont="1" applyFill="1" applyBorder="1" applyAlignment="1">
      <alignment vertical="center"/>
    </xf>
    <xf numFmtId="3" fontId="5" fillId="6" borderId="3" xfId="0" applyNumberFormat="1" applyFont="1" applyFill="1" applyBorder="1" applyAlignment="1">
      <alignment horizontal="center" vertical="center"/>
    </xf>
    <xf numFmtId="165" fontId="2" fillId="3" borderId="9" xfId="0" applyNumberFormat="1" applyFont="1" applyFill="1" applyBorder="1"/>
    <xf numFmtId="165" fontId="2" fillId="3" borderId="11" xfId="0" applyNumberFormat="1" applyFont="1" applyFill="1" applyBorder="1"/>
    <xf numFmtId="0" fontId="0" fillId="2" borderId="2" xfId="0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65" fontId="0" fillId="3" borderId="6" xfId="0" applyNumberFormat="1" applyFill="1" applyBorder="1" applyAlignment="1">
      <alignment horizontal="center" vertical="center"/>
    </xf>
    <xf numFmtId="165" fontId="0" fillId="3" borderId="8" xfId="0" applyNumberFormat="1" applyFill="1" applyBorder="1" applyAlignment="1">
      <alignment horizontal="center" vertical="center"/>
    </xf>
    <xf numFmtId="165" fontId="0" fillId="3" borderId="11" xfId="0" applyNumberFormat="1" applyFill="1" applyBorder="1" applyAlignment="1">
      <alignment horizontal="center" vertical="center"/>
    </xf>
    <xf numFmtId="0" fontId="0" fillId="0" borderId="37" xfId="0" applyBorder="1"/>
    <xf numFmtId="0" fontId="0" fillId="0" borderId="38" xfId="0" applyBorder="1"/>
    <xf numFmtId="164" fontId="0" fillId="0" borderId="38" xfId="0" applyNumberFormat="1" applyBorder="1"/>
    <xf numFmtId="164" fontId="0" fillId="6" borderId="2" xfId="0" applyNumberFormat="1" applyFill="1" applyBorder="1"/>
    <xf numFmtId="164" fontId="0" fillId="6" borderId="20" xfId="0" applyNumberFormat="1" applyFill="1" applyBorder="1"/>
    <xf numFmtId="0" fontId="0" fillId="6" borderId="14" xfId="0" applyFill="1" applyBorder="1"/>
    <xf numFmtId="0" fontId="0" fillId="6" borderId="13" xfId="0" applyFill="1" applyBorder="1"/>
    <xf numFmtId="164" fontId="0" fillId="6" borderId="13" xfId="0" applyNumberFormat="1" applyFill="1" applyBorder="1"/>
    <xf numFmtId="0" fontId="0" fillId="6" borderId="9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165" fontId="7" fillId="7" borderId="34" xfId="0" applyNumberFormat="1" applyFont="1" applyFill="1" applyBorder="1" applyAlignment="1">
      <alignment vertical="center"/>
    </xf>
    <xf numFmtId="165" fontId="7" fillId="7" borderId="6" xfId="0" applyNumberFormat="1" applyFont="1" applyFill="1" applyBorder="1" applyAlignment="1">
      <alignment vertical="center"/>
    </xf>
    <xf numFmtId="165" fontId="7" fillId="7" borderId="18" xfId="0" applyNumberFormat="1" applyFont="1" applyFill="1" applyBorder="1" applyAlignment="1">
      <alignment vertical="center"/>
    </xf>
    <xf numFmtId="165" fontId="7" fillId="7" borderId="16" xfId="0" applyNumberFormat="1" applyFont="1" applyFill="1" applyBorder="1" applyAlignment="1">
      <alignment vertical="center"/>
    </xf>
    <xf numFmtId="165" fontId="7" fillId="7" borderId="12" xfId="0" applyNumberFormat="1" applyFont="1" applyFill="1" applyBorder="1" applyAlignment="1">
      <alignment vertical="center"/>
    </xf>
    <xf numFmtId="165" fontId="7" fillId="7" borderId="13" xfId="0" applyNumberFormat="1" applyFont="1" applyFill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/>
    </xf>
    <xf numFmtId="166" fontId="14" fillId="0" borderId="9" xfId="0" applyNumberFormat="1" applyFont="1" applyBorder="1" applyAlignment="1">
      <alignment horizontal="center" vertical="center"/>
    </xf>
    <xf numFmtId="166" fontId="14" fillId="0" borderId="11" xfId="0" applyNumberFormat="1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3">
    <cellStyle name="Měna" xfId="1" builtinId="4"/>
    <cellStyle name="Normální" xfId="0" builtinId="0"/>
    <cellStyle name="Normální 3" xfId="2" xr:uid="{27518C9E-0DFF-4BCA-BBBD-84804C5528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Plnění PFO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'v1_navyseni_%'!$B$14</c:f>
              <c:strCache>
                <c:ptCount val="1"/>
                <c:pt idx="0">
                  <c:v>požadavky PFO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'v1_navyseni_%'!$A$16:$A$25</c:f>
              <c:numCache>
                <c:formatCode>General</c:formatCode>
                <c:ptCount val="1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</c:numCache>
            </c:numRef>
          </c:cat>
          <c:val>
            <c:numRef>
              <c:f>'v1_navyseni_%'!$B$16:$B$25</c:f>
              <c:numCache>
                <c:formatCode>#\ ##0\ "Kč"</c:formatCode>
                <c:ptCount val="10"/>
                <c:pt idx="0">
                  <c:v>1013000</c:v>
                </c:pt>
                <c:pt idx="1">
                  <c:v>1013000</c:v>
                </c:pt>
                <c:pt idx="2">
                  <c:v>1013000</c:v>
                </c:pt>
                <c:pt idx="3">
                  <c:v>1013000</c:v>
                </c:pt>
                <c:pt idx="4">
                  <c:v>1013000</c:v>
                </c:pt>
                <c:pt idx="5">
                  <c:v>1013000</c:v>
                </c:pt>
                <c:pt idx="6">
                  <c:v>1013000</c:v>
                </c:pt>
                <c:pt idx="7">
                  <c:v>1013000</c:v>
                </c:pt>
                <c:pt idx="8">
                  <c:v>1013000</c:v>
                </c:pt>
                <c:pt idx="9">
                  <c:v>1013000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7A-48D1-9F78-619854ECDBC7}"/>
            </c:ext>
          </c:extLst>
        </c:ser>
        <c:ser>
          <c:idx val="2"/>
          <c:order val="2"/>
          <c:tx>
            <c:strRef>
              <c:f>'v1_navyseni_%'!$D$14</c:f>
              <c:strCache>
                <c:ptCount val="1"/>
                <c:pt idx="0">
                  <c:v> nájemné 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'v1_navyseni_%'!$A$16:$A$25</c:f>
              <c:numCache>
                <c:formatCode>General</c:formatCode>
                <c:ptCount val="1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</c:numCache>
            </c:numRef>
          </c:cat>
          <c:val>
            <c:numRef>
              <c:f>'v1_navyseni_%'!$D$16:$D$25</c:f>
              <c:numCache>
                <c:formatCode>#\ ##0\ "Kč"</c:formatCode>
                <c:ptCount val="10"/>
                <c:pt idx="0">
                  <c:v>381782</c:v>
                </c:pt>
                <c:pt idx="1">
                  <c:v>420250.81</c:v>
                </c:pt>
                <c:pt idx="2">
                  <c:v>463761.25069999998</c:v>
                </c:pt>
                <c:pt idx="3">
                  <c:v>513135.99904899998</c:v>
                </c:pt>
                <c:pt idx="4">
                  <c:v>569349.27194243006</c:v>
                </c:pt>
                <c:pt idx="5">
                  <c:v>633556.22453040013</c:v>
                </c:pt>
                <c:pt idx="6">
                  <c:v>707128.16450992809</c:v>
                </c:pt>
                <c:pt idx="7">
                  <c:v>791694.7411405032</c:v>
                </c:pt>
                <c:pt idx="8">
                  <c:v>889194.49915819429</c:v>
                </c:pt>
                <c:pt idx="9">
                  <c:v>1001935.4654646951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7A-48D1-9F78-619854ECDBC7}"/>
            </c:ext>
          </c:extLst>
        </c:ser>
        <c:ser>
          <c:idx val="6"/>
          <c:order val="4"/>
          <c:tx>
            <c:strRef>
              <c:f>'v1_navyseni_%'!$I$14</c:f>
              <c:strCache>
                <c:ptCount val="1"/>
                <c:pt idx="0">
                  <c:v>prostředky ostatní (zbývající do požadavku PFO)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'v1_navyseni_%'!$A$16:$A$25</c:f>
              <c:numCache>
                <c:formatCode>General</c:formatCode>
                <c:ptCount val="1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</c:numCache>
            </c:numRef>
          </c:cat>
          <c:val>
            <c:numRef>
              <c:f>'v1_navyseni_%'!$I$16:$I$25</c:f>
              <c:numCache>
                <c:formatCode>#\ ##0\ "Kč"</c:formatCode>
                <c:ptCount val="10"/>
                <c:pt idx="0">
                  <c:v>631218</c:v>
                </c:pt>
                <c:pt idx="1">
                  <c:v>592749.18999999994</c:v>
                </c:pt>
                <c:pt idx="2">
                  <c:v>549238.74930000002</c:v>
                </c:pt>
                <c:pt idx="3">
                  <c:v>499864.00095099997</c:v>
                </c:pt>
                <c:pt idx="4">
                  <c:v>443650.72805757</c:v>
                </c:pt>
                <c:pt idx="5">
                  <c:v>379443.77546959987</c:v>
                </c:pt>
                <c:pt idx="6">
                  <c:v>305871.83549007186</c:v>
                </c:pt>
                <c:pt idx="7">
                  <c:v>221305.25885949685</c:v>
                </c:pt>
                <c:pt idx="8">
                  <c:v>123805.50084180565</c:v>
                </c:pt>
                <c:pt idx="9">
                  <c:v>11064.534535304818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37A-48D1-9F78-619854ECD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6907056"/>
        <c:axId val="526912456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'v1_navyseni_%'!$C$8:$C$8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'v1_navyseni_%'!$A$16:$A$25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2026</c:v>
                      </c:pt>
                      <c:pt idx="1">
                        <c:v>2027</c:v>
                      </c:pt>
                      <c:pt idx="2">
                        <c:v>2028</c:v>
                      </c:pt>
                      <c:pt idx="3">
                        <c:v>2029</c:v>
                      </c:pt>
                      <c:pt idx="4">
                        <c:v>2030</c:v>
                      </c:pt>
                      <c:pt idx="5">
                        <c:v>2031</c:v>
                      </c:pt>
                      <c:pt idx="6">
                        <c:v>2032</c:v>
                      </c:pt>
                      <c:pt idx="7">
                        <c:v>2033</c:v>
                      </c:pt>
                      <c:pt idx="8">
                        <c:v>2034</c:v>
                      </c:pt>
                      <c:pt idx="9">
                        <c:v>2035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'v1_navyseni_%'!$C$16:$C$25</c15:sqref>
                        </c15:formulaRef>
                      </c:ext>
                    </c:extLst>
                    <c:numCache>
                      <c:formatCode>General</c:formatCode>
                      <c:ptCount val="10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737A-48D1-9F78-619854ECDBC7}"/>
                  </c:ext>
                </c:extLst>
              </c15:ser>
            </c15:filteredLineSeries>
            <c15:filteredLineSeries>
              <c15:ser>
                <c:idx val="5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'v1_navyseni_%'!$H$8:$H$8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'v1_navyseni_%'!$A$16:$A$25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2026</c:v>
                      </c:pt>
                      <c:pt idx="1">
                        <c:v>2027</c:v>
                      </c:pt>
                      <c:pt idx="2">
                        <c:v>2028</c:v>
                      </c:pt>
                      <c:pt idx="3">
                        <c:v>2029</c:v>
                      </c:pt>
                      <c:pt idx="4">
                        <c:v>2030</c:v>
                      </c:pt>
                      <c:pt idx="5">
                        <c:v>2031</c:v>
                      </c:pt>
                      <c:pt idx="6">
                        <c:v>2032</c:v>
                      </c:pt>
                      <c:pt idx="7">
                        <c:v>2033</c:v>
                      </c:pt>
                      <c:pt idx="8">
                        <c:v>2034</c:v>
                      </c:pt>
                      <c:pt idx="9">
                        <c:v>2035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'v1_navyseni_%'!$H$16:$H$25</c15:sqref>
                        </c15:formulaRef>
                      </c:ext>
                    </c:extLst>
                    <c:numCache>
                      <c:formatCode>General</c:formatCode>
                      <c:ptCount val="10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7A-48D1-9F78-619854ECDBC7}"/>
                  </c:ext>
                </c:extLst>
              </c15:ser>
            </c15:filteredLineSeries>
          </c:ext>
        </c:extLst>
      </c:lineChart>
      <c:catAx>
        <c:axId val="526907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26912456"/>
        <c:crosses val="autoZero"/>
        <c:auto val="1"/>
        <c:lblAlgn val="ctr"/>
        <c:lblOffset val="100"/>
        <c:noMultiLvlLbl val="0"/>
      </c:catAx>
      <c:valAx>
        <c:axId val="526912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\ &quot;Kč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26907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Plnění PFO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v2_navyseni_Kc!$B$14</c:f>
              <c:strCache>
                <c:ptCount val="1"/>
                <c:pt idx="0">
                  <c:v>požadavky PFO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v2_navyseni_Kc!$A$16:$A$25</c:f>
              <c:numCache>
                <c:formatCode>General</c:formatCode>
                <c:ptCount val="1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</c:numCache>
            </c:numRef>
          </c:cat>
          <c:val>
            <c:numRef>
              <c:f>v2_navyseni_Kc!$B$16:$B$25</c:f>
              <c:numCache>
                <c:formatCode>#\ ##0\ "Kč"</c:formatCode>
                <c:ptCount val="10"/>
                <c:pt idx="0">
                  <c:v>1013000</c:v>
                </c:pt>
                <c:pt idx="1">
                  <c:v>1013000</c:v>
                </c:pt>
                <c:pt idx="2">
                  <c:v>1013000</c:v>
                </c:pt>
                <c:pt idx="3">
                  <c:v>1013000</c:v>
                </c:pt>
                <c:pt idx="4">
                  <c:v>1013000</c:v>
                </c:pt>
                <c:pt idx="5">
                  <c:v>1013000</c:v>
                </c:pt>
                <c:pt idx="6">
                  <c:v>1013000</c:v>
                </c:pt>
                <c:pt idx="7">
                  <c:v>1013000</c:v>
                </c:pt>
                <c:pt idx="8">
                  <c:v>1013000</c:v>
                </c:pt>
                <c:pt idx="9">
                  <c:v>1013000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10-4F41-9CE1-EE6009B3D992}"/>
            </c:ext>
          </c:extLst>
        </c:ser>
        <c:ser>
          <c:idx val="2"/>
          <c:order val="2"/>
          <c:tx>
            <c:strRef>
              <c:f>v2_navyseni_Kc!$D$14</c:f>
              <c:strCache>
                <c:ptCount val="1"/>
                <c:pt idx="0">
                  <c:v> nájemné 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v2_navyseni_Kc!$A$16:$A$25</c:f>
              <c:numCache>
                <c:formatCode>General</c:formatCode>
                <c:ptCount val="1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</c:numCache>
            </c:numRef>
          </c:cat>
          <c:val>
            <c:numRef>
              <c:f>v2_navyseni_Kc!$D$16:$D$25</c:f>
              <c:numCache>
                <c:formatCode>#\ ##0\ "Kč"</c:formatCode>
                <c:ptCount val="10"/>
                <c:pt idx="0">
                  <c:v>381782</c:v>
                </c:pt>
                <c:pt idx="1">
                  <c:v>446782</c:v>
                </c:pt>
                <c:pt idx="2">
                  <c:v>511782</c:v>
                </c:pt>
                <c:pt idx="3">
                  <c:v>576782</c:v>
                </c:pt>
                <c:pt idx="4">
                  <c:v>641782</c:v>
                </c:pt>
                <c:pt idx="5">
                  <c:v>706782</c:v>
                </c:pt>
                <c:pt idx="6">
                  <c:v>771782</c:v>
                </c:pt>
                <c:pt idx="7">
                  <c:v>836782</c:v>
                </c:pt>
                <c:pt idx="8">
                  <c:v>901782</c:v>
                </c:pt>
                <c:pt idx="9">
                  <c:v>966782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10-4F41-9CE1-EE6009B3D992}"/>
            </c:ext>
          </c:extLst>
        </c:ser>
        <c:ser>
          <c:idx val="6"/>
          <c:order val="4"/>
          <c:tx>
            <c:strRef>
              <c:f>v2_navyseni_Kc!$I$14</c:f>
              <c:strCache>
                <c:ptCount val="1"/>
                <c:pt idx="0">
                  <c:v>prostředky ostatní (zbývající do požadavku PFO)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v2_navyseni_Kc!$A$16:$A$25</c:f>
              <c:numCache>
                <c:formatCode>General</c:formatCode>
                <c:ptCount val="1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</c:numCache>
            </c:numRef>
          </c:cat>
          <c:val>
            <c:numRef>
              <c:f>v2_navyseni_Kc!$I$16:$I$25</c:f>
              <c:numCache>
                <c:formatCode>#\ ##0\ "Kč"</c:formatCode>
                <c:ptCount val="10"/>
                <c:pt idx="0">
                  <c:v>631218</c:v>
                </c:pt>
                <c:pt idx="1">
                  <c:v>566218</c:v>
                </c:pt>
                <c:pt idx="2">
                  <c:v>501218</c:v>
                </c:pt>
                <c:pt idx="3">
                  <c:v>436218</c:v>
                </c:pt>
                <c:pt idx="4">
                  <c:v>371218</c:v>
                </c:pt>
                <c:pt idx="5">
                  <c:v>306218</c:v>
                </c:pt>
                <c:pt idx="6">
                  <c:v>241218</c:v>
                </c:pt>
                <c:pt idx="7">
                  <c:v>176218</c:v>
                </c:pt>
                <c:pt idx="8">
                  <c:v>111218</c:v>
                </c:pt>
                <c:pt idx="9">
                  <c:v>46218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10-4F41-9CE1-EE6009B3D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6907056"/>
        <c:axId val="526912456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v2_navyseni_Kc!$C$8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v2_navyseni_Kc!$A$16:$A$25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2026</c:v>
                      </c:pt>
                      <c:pt idx="1">
                        <c:v>2027</c:v>
                      </c:pt>
                      <c:pt idx="2">
                        <c:v>2028</c:v>
                      </c:pt>
                      <c:pt idx="3">
                        <c:v>2029</c:v>
                      </c:pt>
                      <c:pt idx="4">
                        <c:v>2030</c:v>
                      </c:pt>
                      <c:pt idx="5">
                        <c:v>2031</c:v>
                      </c:pt>
                      <c:pt idx="6">
                        <c:v>2032</c:v>
                      </c:pt>
                      <c:pt idx="7">
                        <c:v>2033</c:v>
                      </c:pt>
                      <c:pt idx="8">
                        <c:v>2034</c:v>
                      </c:pt>
                      <c:pt idx="9">
                        <c:v>2035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v2_navyseni_Kc!$C$16:$C$25</c15:sqref>
                        </c15:formulaRef>
                      </c:ext>
                    </c:extLst>
                    <c:numCache>
                      <c:formatCode>General</c:formatCode>
                      <c:ptCount val="10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2B10-4F41-9CE1-EE6009B3D992}"/>
                  </c:ext>
                </c:extLst>
              </c15:ser>
            </c15:filteredLineSeries>
            <c15:filteredLineSeries>
              <c15:ser>
                <c:idx val="5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v2_navyseni_Kc!$H$8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v2_navyseni_Kc!$A$16:$A$25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2026</c:v>
                      </c:pt>
                      <c:pt idx="1">
                        <c:v>2027</c:v>
                      </c:pt>
                      <c:pt idx="2">
                        <c:v>2028</c:v>
                      </c:pt>
                      <c:pt idx="3">
                        <c:v>2029</c:v>
                      </c:pt>
                      <c:pt idx="4">
                        <c:v>2030</c:v>
                      </c:pt>
                      <c:pt idx="5">
                        <c:v>2031</c:v>
                      </c:pt>
                      <c:pt idx="6">
                        <c:v>2032</c:v>
                      </c:pt>
                      <c:pt idx="7">
                        <c:v>2033</c:v>
                      </c:pt>
                      <c:pt idx="8">
                        <c:v>2034</c:v>
                      </c:pt>
                      <c:pt idx="9">
                        <c:v>2035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v2_navyseni_Kc!$H$16:$H$25</c15:sqref>
                        </c15:formulaRef>
                      </c:ext>
                    </c:extLst>
                    <c:numCache>
                      <c:formatCode>General</c:formatCode>
                      <c:ptCount val="10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2B10-4F41-9CE1-EE6009B3D992}"/>
                  </c:ext>
                </c:extLst>
              </c15:ser>
            </c15:filteredLineSeries>
          </c:ext>
        </c:extLst>
      </c:lineChart>
      <c:catAx>
        <c:axId val="526907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26912456"/>
        <c:crosses val="autoZero"/>
        <c:auto val="1"/>
        <c:lblAlgn val="ctr"/>
        <c:lblOffset val="100"/>
        <c:noMultiLvlLbl val="0"/>
      </c:catAx>
      <c:valAx>
        <c:axId val="526912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\ &quot;Kč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26907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28</xdr:row>
      <xdr:rowOff>86915</xdr:rowOff>
    </xdr:from>
    <xdr:to>
      <xdr:col>6</xdr:col>
      <xdr:colOff>35718</xdr:colOff>
      <xdr:row>42</xdr:row>
      <xdr:rowOff>163115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B5D134B-4B42-B0D9-CB93-55318CC910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28</xdr:row>
      <xdr:rowOff>86915</xdr:rowOff>
    </xdr:from>
    <xdr:to>
      <xdr:col>6</xdr:col>
      <xdr:colOff>35718</xdr:colOff>
      <xdr:row>42</xdr:row>
      <xdr:rowOff>163115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9B15811D-2220-41DE-8720-F745610856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97AC8-ADF1-4C25-BA4D-8B926EB368FA}">
  <sheetPr>
    <pageSetUpPr fitToPage="1"/>
  </sheetPr>
  <dimension ref="A1:S38"/>
  <sheetViews>
    <sheetView tabSelected="1" zoomScale="80" zoomScaleNormal="80" zoomScaleSheetLayoutView="100" workbookViewId="0">
      <selection activeCell="A3" sqref="A3"/>
    </sheetView>
  </sheetViews>
  <sheetFormatPr defaultRowHeight="15" x14ac:dyDescent="0.25"/>
  <cols>
    <col min="1" max="1" width="10.42578125" customWidth="1"/>
    <col min="2" max="2" width="17.42578125" customWidth="1"/>
    <col min="3" max="3" width="4.42578125" customWidth="1"/>
    <col min="4" max="4" width="15.42578125" customWidth="1"/>
    <col min="5" max="5" width="9.28515625" style="24" customWidth="1"/>
    <col min="6" max="7" width="17.42578125" customWidth="1"/>
    <col min="8" max="8" width="4.42578125" customWidth="1"/>
    <col min="9" max="11" width="20" customWidth="1"/>
    <col min="12" max="12" width="5" customWidth="1"/>
    <col min="13" max="13" width="15.42578125" customWidth="1"/>
    <col min="14" max="16" width="15.5703125" customWidth="1"/>
    <col min="17" max="17" width="7" customWidth="1"/>
    <col min="18" max="18" width="11.42578125" customWidth="1"/>
    <col min="19" max="19" width="14.28515625" customWidth="1"/>
  </cols>
  <sheetData>
    <row r="1" spans="1:19" ht="25.5" customHeight="1" x14ac:dyDescent="0.25">
      <c r="A1" s="5" t="s">
        <v>30</v>
      </c>
      <c r="B1" s="5"/>
      <c r="D1" s="5"/>
      <c r="E1" s="32"/>
    </row>
    <row r="2" spans="1:19" ht="25.5" customHeight="1" x14ac:dyDescent="0.25">
      <c r="A2" s="5" t="s">
        <v>31</v>
      </c>
      <c r="B2" s="5"/>
      <c r="D2" s="5"/>
      <c r="E2" s="32"/>
    </row>
    <row r="3" spans="1:19" s="18" customFormat="1" ht="25.5" customHeight="1" x14ac:dyDescent="0.3">
      <c r="B3" s="17"/>
      <c r="E3" s="33"/>
    </row>
    <row r="4" spans="1:19" ht="25.5" customHeight="1" thickBot="1" x14ac:dyDescent="0.3">
      <c r="I4" s="83" t="s">
        <v>26</v>
      </c>
      <c r="M4" s="24"/>
      <c r="N4" s="24"/>
    </row>
    <row r="5" spans="1:19" ht="25.5" customHeight="1" x14ac:dyDescent="0.3">
      <c r="E5" s="38" t="s">
        <v>15</v>
      </c>
      <c r="F5" s="11" t="s">
        <v>1</v>
      </c>
      <c r="G5" s="12" t="s">
        <v>2</v>
      </c>
      <c r="J5" s="15"/>
      <c r="K5" s="15"/>
      <c r="M5" s="25" t="s">
        <v>4</v>
      </c>
      <c r="N5" s="26" t="s">
        <v>5</v>
      </c>
    </row>
    <row r="6" spans="1:19" ht="25.5" customHeight="1" thickBot="1" x14ac:dyDescent="0.3">
      <c r="A6" s="15"/>
      <c r="B6" s="15"/>
      <c r="D6" s="15"/>
      <c r="E6" s="34"/>
      <c r="F6" s="99">
        <v>458000</v>
      </c>
      <c r="G6" s="100">
        <v>555000</v>
      </c>
      <c r="J6" s="15"/>
      <c r="K6" s="15"/>
      <c r="M6" s="114">
        <v>21000</v>
      </c>
      <c r="N6" s="115">
        <v>25000</v>
      </c>
    </row>
    <row r="7" spans="1:19" ht="38.25" thickBot="1" x14ac:dyDescent="0.35">
      <c r="A7" s="2"/>
      <c r="B7" s="22" t="s">
        <v>14</v>
      </c>
      <c r="C7" s="17"/>
      <c r="D7" s="16" t="s">
        <v>13</v>
      </c>
      <c r="E7" s="35"/>
      <c r="F7" s="1"/>
      <c r="G7" s="1"/>
      <c r="I7" s="17" t="s">
        <v>0</v>
      </c>
      <c r="M7" s="18" t="s">
        <v>19</v>
      </c>
      <c r="O7" s="17"/>
    </row>
    <row r="8" spans="1:19" ht="24" customHeight="1" thickBot="1" x14ac:dyDescent="0.3">
      <c r="A8" s="6" t="s">
        <v>3</v>
      </c>
      <c r="B8" s="10" t="s">
        <v>6</v>
      </c>
      <c r="D8" s="19" t="s">
        <v>18</v>
      </c>
      <c r="E8" s="42" t="s">
        <v>12</v>
      </c>
      <c r="F8" s="42" t="s">
        <v>1</v>
      </c>
      <c r="G8" s="43" t="s">
        <v>2</v>
      </c>
      <c r="I8" s="6"/>
      <c r="J8" s="9" t="s">
        <v>1</v>
      </c>
      <c r="K8" s="10" t="s">
        <v>2</v>
      </c>
      <c r="M8" s="19" t="s">
        <v>1</v>
      </c>
      <c r="N8" s="28" t="s">
        <v>2</v>
      </c>
      <c r="O8" s="6" t="s">
        <v>29</v>
      </c>
      <c r="P8" s="10" t="s">
        <v>28</v>
      </c>
      <c r="Q8" s="27"/>
      <c r="R8" s="6" t="s">
        <v>3</v>
      </c>
      <c r="S8" s="10" t="s">
        <v>17</v>
      </c>
    </row>
    <row r="9" spans="1:19" ht="24" customHeight="1" thickBot="1" x14ac:dyDescent="0.3">
      <c r="A9" s="101">
        <v>2026</v>
      </c>
      <c r="B9" s="45">
        <f>F6+G6</f>
        <v>1013000</v>
      </c>
      <c r="D9" s="97">
        <f>F9+G9</f>
        <v>381782</v>
      </c>
      <c r="E9" s="98">
        <f>D9/B9*100</f>
        <v>37.688252714708788</v>
      </c>
      <c r="F9" s="95">
        <v>90339</v>
      </c>
      <c r="G9" s="96">
        <v>291443</v>
      </c>
      <c r="I9" s="23"/>
      <c r="J9" s="46" t="s">
        <v>16</v>
      </c>
      <c r="K9" s="47" t="s">
        <v>16</v>
      </c>
      <c r="M9" s="109">
        <f>F9/M6</f>
        <v>4.301857142857143</v>
      </c>
      <c r="N9" s="110">
        <f>G9/N6</f>
        <v>11.657719999999999</v>
      </c>
      <c r="O9" s="111">
        <v>46.42</v>
      </c>
      <c r="P9" s="112">
        <v>59.74</v>
      </c>
      <c r="R9" s="8">
        <v>2026</v>
      </c>
      <c r="S9" s="113">
        <f>(O9+P9)</f>
        <v>106.16</v>
      </c>
    </row>
    <row r="10" spans="1:19" x14ac:dyDescent="0.25">
      <c r="A10" s="2"/>
      <c r="B10" s="2"/>
      <c r="D10" s="4"/>
      <c r="E10" s="35"/>
      <c r="F10" s="1"/>
      <c r="G10" s="1"/>
    </row>
    <row r="11" spans="1:19" x14ac:dyDescent="0.25">
      <c r="A11" s="2"/>
      <c r="B11" s="2"/>
      <c r="D11" s="4"/>
      <c r="E11" s="35"/>
      <c r="F11" s="1"/>
    </row>
    <row r="12" spans="1:19" ht="15.75" thickBot="1" x14ac:dyDescent="0.3">
      <c r="A12" s="2"/>
      <c r="B12" s="2"/>
      <c r="D12" s="4"/>
      <c r="E12" s="35"/>
      <c r="F12" s="1"/>
    </row>
    <row r="13" spans="1:19" x14ac:dyDescent="0.25">
      <c r="A13" s="2"/>
      <c r="B13" s="2"/>
      <c r="D13" s="4"/>
      <c r="E13" s="35"/>
      <c r="F13" s="122" t="s">
        <v>11</v>
      </c>
      <c r="G13" s="123"/>
    </row>
    <row r="14" spans="1:19" s="17" customFormat="1" ht="40.5" customHeight="1" thickBot="1" x14ac:dyDescent="0.35">
      <c r="B14" s="22" t="s">
        <v>14</v>
      </c>
      <c r="D14" s="16" t="s">
        <v>13</v>
      </c>
      <c r="E14" s="36"/>
      <c r="F14" s="93">
        <v>20</v>
      </c>
      <c r="G14" s="94">
        <v>7</v>
      </c>
      <c r="I14" s="17" t="s">
        <v>24</v>
      </c>
      <c r="M14" s="17" t="s">
        <v>23</v>
      </c>
      <c r="S14" s="27"/>
    </row>
    <row r="15" spans="1:19" ht="24" customHeight="1" thickBot="1" x14ac:dyDescent="0.3">
      <c r="A15" s="19" t="s">
        <v>3</v>
      </c>
      <c r="B15" s="43" t="s">
        <v>6</v>
      </c>
      <c r="D15" s="6" t="s">
        <v>18</v>
      </c>
      <c r="E15" s="9" t="s">
        <v>12</v>
      </c>
      <c r="F15" s="91" t="s">
        <v>1</v>
      </c>
      <c r="G15" s="92" t="s">
        <v>2</v>
      </c>
      <c r="I15" s="6"/>
      <c r="J15" s="9" t="s">
        <v>1</v>
      </c>
      <c r="K15" s="10" t="s">
        <v>2</v>
      </c>
      <c r="M15" s="6" t="s">
        <v>27</v>
      </c>
      <c r="N15" s="10" t="s">
        <v>28</v>
      </c>
      <c r="O15" s="6" t="s">
        <v>27</v>
      </c>
      <c r="P15" s="10" t="s">
        <v>28</v>
      </c>
      <c r="Q15" s="27"/>
      <c r="R15" s="19" t="s">
        <v>3</v>
      </c>
      <c r="S15" s="43" t="s">
        <v>17</v>
      </c>
    </row>
    <row r="16" spans="1:19" ht="25.9" customHeight="1" x14ac:dyDescent="0.25">
      <c r="A16" s="102">
        <v>2026</v>
      </c>
      <c r="B16" s="103">
        <f>$B$9</f>
        <v>1013000</v>
      </c>
      <c r="D16" s="84">
        <f t="shared" ref="D16:D24" si="0">F16+G16</f>
        <v>381782</v>
      </c>
      <c r="E16" s="85">
        <f t="shared" ref="E16:E24" si="1">D16/B16*100</f>
        <v>37.688252714708788</v>
      </c>
      <c r="F16" s="116">
        <f>F9</f>
        <v>90339</v>
      </c>
      <c r="G16" s="117">
        <f>G9</f>
        <v>291443</v>
      </c>
      <c r="I16" s="74">
        <f>J16+K16</f>
        <v>631218</v>
      </c>
      <c r="J16" s="75">
        <f>F6-F16</f>
        <v>367661</v>
      </c>
      <c r="K16" s="76">
        <f>G6-G16</f>
        <v>263557</v>
      </c>
      <c r="M16" s="86">
        <f>(F16-F9)/M6*1.12</f>
        <v>0</v>
      </c>
      <c r="N16" s="55">
        <f>(G16-G9)/N6*1.12</f>
        <v>0</v>
      </c>
      <c r="O16" s="89">
        <f>O9+M16</f>
        <v>46.42</v>
      </c>
      <c r="P16" s="55">
        <f>P9+N16</f>
        <v>59.74</v>
      </c>
      <c r="Q16" s="31"/>
      <c r="R16" s="52">
        <v>2026</v>
      </c>
      <c r="S16" s="55">
        <f>O16+P16</f>
        <v>106.16</v>
      </c>
    </row>
    <row r="17" spans="1:19" ht="24" customHeight="1" x14ac:dyDescent="0.25">
      <c r="A17" s="39">
        <v>2027</v>
      </c>
      <c r="B17" s="104">
        <f t="shared" ref="B17:B24" si="2">$B$9</f>
        <v>1013000</v>
      </c>
      <c r="D17" s="71">
        <f>F17+G17</f>
        <v>420250.81</v>
      </c>
      <c r="E17" s="41">
        <f t="shared" si="1"/>
        <v>41.485766041461005</v>
      </c>
      <c r="F17" s="118">
        <f>F16/100*(100+$F$14)</f>
        <v>108406.8</v>
      </c>
      <c r="G17" s="119">
        <f>G16/100*(100+$G$14)</f>
        <v>311844.01</v>
      </c>
      <c r="I17" s="77">
        <f t="shared" ref="I17:I25" si="3">J17+K17</f>
        <v>592749.18999999994</v>
      </c>
      <c r="J17" s="78">
        <f>F6-F17</f>
        <v>349593.2</v>
      </c>
      <c r="K17" s="79">
        <f>G6-G17</f>
        <v>243155.99</v>
      </c>
      <c r="M17" s="13">
        <f>(F17-F16)/$M$6*1.12</f>
        <v>0.96361600000000025</v>
      </c>
      <c r="N17" s="14">
        <f>(G17-G16)/$N$6*1.12</f>
        <v>0.91396524800000045</v>
      </c>
      <c r="O17" s="90">
        <f>O16+M17</f>
        <v>47.383616000000004</v>
      </c>
      <c r="P17" s="14">
        <f t="shared" ref="P17:P25" si="4">P16+N17</f>
        <v>60.653965248000006</v>
      </c>
      <c r="Q17" s="31"/>
      <c r="R17" s="7">
        <v>2027</v>
      </c>
      <c r="S17" s="14">
        <f t="shared" ref="S17:S25" si="5">O17+P17</f>
        <v>108.03758124800001</v>
      </c>
    </row>
    <row r="18" spans="1:19" ht="25.9" customHeight="1" x14ac:dyDescent="0.25">
      <c r="A18" s="39">
        <v>2028</v>
      </c>
      <c r="B18" s="104">
        <f t="shared" si="2"/>
        <v>1013000</v>
      </c>
      <c r="D18" s="71">
        <f t="shared" si="0"/>
        <v>463761.25069999998</v>
      </c>
      <c r="E18" s="41">
        <f t="shared" si="1"/>
        <v>45.780972428430402</v>
      </c>
      <c r="F18" s="118">
        <f t="shared" ref="F18:F20" si="6">F17/100*(100+$F$14)</f>
        <v>130088.16</v>
      </c>
      <c r="G18" s="119">
        <f t="shared" ref="G18:G25" si="7">G17/100*(100+$G$14)</f>
        <v>333673.0907</v>
      </c>
      <c r="I18" s="77">
        <f t="shared" si="3"/>
        <v>549238.74930000002</v>
      </c>
      <c r="J18" s="78">
        <f>F6-F18</f>
        <v>327911.83999999997</v>
      </c>
      <c r="K18" s="79">
        <f>G6-G18</f>
        <v>221326.9093</v>
      </c>
      <c r="M18" s="13">
        <f t="shared" ref="M18:M25" si="8">(F18-F17)/$M$6*1.12</f>
        <v>1.1563392000000003</v>
      </c>
      <c r="N18" s="14">
        <f t="shared" ref="N18:N25" si="9">(G18-G17)/$N$6*1.12</f>
        <v>0.97794281535999972</v>
      </c>
      <c r="O18" s="90">
        <f t="shared" ref="O18:O25" si="10">O17+M18</f>
        <v>48.539955200000001</v>
      </c>
      <c r="P18" s="14">
        <f t="shared" si="4"/>
        <v>61.631908063360008</v>
      </c>
      <c r="Q18" s="31"/>
      <c r="R18" s="7">
        <v>2028</v>
      </c>
      <c r="S18" s="14">
        <f t="shared" si="5"/>
        <v>110.17186326336001</v>
      </c>
    </row>
    <row r="19" spans="1:19" ht="23.45" customHeight="1" x14ac:dyDescent="0.25">
      <c r="A19" s="39">
        <v>2029</v>
      </c>
      <c r="B19" s="104">
        <f t="shared" si="2"/>
        <v>1013000</v>
      </c>
      <c r="C19" s="106"/>
      <c r="D19" s="71">
        <f t="shared" si="0"/>
        <v>513135.99904899998</v>
      </c>
      <c r="E19" s="41">
        <f t="shared" si="1"/>
        <v>50.655083815301083</v>
      </c>
      <c r="F19" s="118">
        <f t="shared" si="6"/>
        <v>156105.79199999999</v>
      </c>
      <c r="G19" s="119">
        <f t="shared" si="7"/>
        <v>357030.20704900002</v>
      </c>
      <c r="H19" s="107"/>
      <c r="I19" s="77">
        <f t="shared" si="3"/>
        <v>499864.00095099997</v>
      </c>
      <c r="J19" s="78">
        <f>F6-F19</f>
        <v>301894.20799999998</v>
      </c>
      <c r="K19" s="79">
        <f>G6-G19</f>
        <v>197969.79295099998</v>
      </c>
      <c r="L19" s="107"/>
      <c r="M19" s="13">
        <f t="shared" si="8"/>
        <v>1.3876070399999993</v>
      </c>
      <c r="N19" s="14">
        <f t="shared" si="9"/>
        <v>1.0463988124352008</v>
      </c>
      <c r="O19" s="90">
        <f t="shared" si="10"/>
        <v>49.92756224</v>
      </c>
      <c r="P19" s="14">
        <f t="shared" si="4"/>
        <v>62.678306875795208</v>
      </c>
      <c r="Q19" s="108"/>
      <c r="R19" s="7">
        <v>2029</v>
      </c>
      <c r="S19" s="14">
        <f t="shared" si="5"/>
        <v>112.6058691157952</v>
      </c>
    </row>
    <row r="20" spans="1:19" ht="24" customHeight="1" x14ac:dyDescent="0.25">
      <c r="A20" s="39">
        <v>2030</v>
      </c>
      <c r="B20" s="104">
        <f t="shared" si="2"/>
        <v>1013000</v>
      </c>
      <c r="D20" s="70">
        <f t="shared" si="0"/>
        <v>569349.27194243006</v>
      </c>
      <c r="E20" s="44">
        <f t="shared" si="1"/>
        <v>56.204271662628834</v>
      </c>
      <c r="F20" s="118">
        <f t="shared" si="6"/>
        <v>187326.9504</v>
      </c>
      <c r="G20" s="119">
        <f t="shared" si="7"/>
        <v>382022.32154243003</v>
      </c>
      <c r="I20" s="74">
        <f t="shared" si="3"/>
        <v>443650.72805757</v>
      </c>
      <c r="J20" s="75">
        <f>F6-F20</f>
        <v>270673.04960000003</v>
      </c>
      <c r="K20" s="76">
        <f>G6-G20</f>
        <v>172977.67845756997</v>
      </c>
      <c r="M20" s="20">
        <f t="shared" si="8"/>
        <v>1.6651284480000008</v>
      </c>
      <c r="N20" s="29">
        <f t="shared" si="9"/>
        <v>1.1196467293056644</v>
      </c>
      <c r="O20" s="20">
        <f t="shared" si="10"/>
        <v>51.592690688000005</v>
      </c>
      <c r="P20" s="21">
        <f t="shared" si="4"/>
        <v>63.797953605100872</v>
      </c>
      <c r="Q20" s="31"/>
      <c r="R20" s="53">
        <v>2030</v>
      </c>
      <c r="S20" s="21">
        <f t="shared" si="5"/>
        <v>115.39064429310088</v>
      </c>
    </row>
    <row r="21" spans="1:19" ht="24" customHeight="1" x14ac:dyDescent="0.25">
      <c r="A21" s="39">
        <v>2031</v>
      </c>
      <c r="B21" s="104">
        <f t="shared" si="2"/>
        <v>1013000</v>
      </c>
      <c r="D21" s="71">
        <f t="shared" si="0"/>
        <v>633556.22453040013</v>
      </c>
      <c r="E21" s="41">
        <f t="shared" si="1"/>
        <v>62.54256905532084</v>
      </c>
      <c r="F21" s="118">
        <f>F20/100*(100+$F$14)</f>
        <v>224792.34048000001</v>
      </c>
      <c r="G21" s="119">
        <f t="shared" si="7"/>
        <v>408763.88405040011</v>
      </c>
      <c r="I21" s="77">
        <f t="shared" si="3"/>
        <v>379443.77546959987</v>
      </c>
      <c r="J21" s="78">
        <f>F6-F21</f>
        <v>233207.65951999999</v>
      </c>
      <c r="K21" s="79">
        <f>G6-G21</f>
        <v>146236.11594959989</v>
      </c>
      <c r="M21" s="13">
        <f t="shared" si="8"/>
        <v>1.9981541376000007</v>
      </c>
      <c r="N21" s="30">
        <f t="shared" si="9"/>
        <v>1.1980220003570599</v>
      </c>
      <c r="O21" s="13">
        <f t="shared" si="10"/>
        <v>53.590844825600009</v>
      </c>
      <c r="P21" s="14">
        <f t="shared" si="4"/>
        <v>64.995975605457929</v>
      </c>
      <c r="Q21" s="31"/>
      <c r="R21" s="7">
        <v>2031</v>
      </c>
      <c r="S21" s="14">
        <f t="shared" si="5"/>
        <v>118.58682043105793</v>
      </c>
    </row>
    <row r="22" spans="1:19" ht="24" customHeight="1" x14ac:dyDescent="0.25">
      <c r="A22" s="39">
        <v>2032</v>
      </c>
      <c r="B22" s="104">
        <f t="shared" si="2"/>
        <v>1013000</v>
      </c>
      <c r="D22" s="71">
        <f t="shared" si="0"/>
        <v>707128.16450992809</v>
      </c>
      <c r="E22" s="41">
        <f t="shared" si="1"/>
        <v>69.805346940762888</v>
      </c>
      <c r="F22" s="118">
        <f t="shared" ref="F22:F24" si="11">F21/100*(100+$F$14)</f>
        <v>269750.80857600004</v>
      </c>
      <c r="G22" s="119">
        <f t="shared" si="7"/>
        <v>437377.35593392811</v>
      </c>
      <c r="I22" s="77">
        <f t="shared" si="3"/>
        <v>305871.83549007186</v>
      </c>
      <c r="J22" s="78">
        <f>F6-F22</f>
        <v>188249.19142399996</v>
      </c>
      <c r="K22" s="79">
        <f>G6-G22</f>
        <v>117622.64406607189</v>
      </c>
      <c r="M22" s="13">
        <f>(F22-F21)/$M$6*1.12</f>
        <v>2.3977849651200018</v>
      </c>
      <c r="N22" s="30">
        <f t="shared" si="9"/>
        <v>1.2818835403820541</v>
      </c>
      <c r="O22" s="13">
        <f t="shared" si="10"/>
        <v>55.988629790720012</v>
      </c>
      <c r="P22" s="14">
        <f>P21+N22</f>
        <v>66.277859145839983</v>
      </c>
      <c r="Q22" s="31"/>
      <c r="R22" s="7">
        <v>2032</v>
      </c>
      <c r="S22" s="14">
        <f t="shared" si="5"/>
        <v>122.26648893655999</v>
      </c>
    </row>
    <row r="23" spans="1:19" ht="24" customHeight="1" x14ac:dyDescent="0.25">
      <c r="A23" s="39">
        <v>2033</v>
      </c>
      <c r="B23" s="104">
        <f t="shared" si="2"/>
        <v>1013000</v>
      </c>
      <c r="D23" s="71">
        <f t="shared" si="0"/>
        <v>791694.7411405032</v>
      </c>
      <c r="E23" s="41">
        <f t="shared" si="1"/>
        <v>78.153478888499833</v>
      </c>
      <c r="F23" s="118">
        <f t="shared" si="11"/>
        <v>323700.97029120009</v>
      </c>
      <c r="G23" s="119">
        <f t="shared" si="7"/>
        <v>467993.77084930305</v>
      </c>
      <c r="I23" s="77">
        <f t="shared" si="3"/>
        <v>221305.25885949685</v>
      </c>
      <c r="J23" s="78">
        <f>F6-F23</f>
        <v>134299.02970879991</v>
      </c>
      <c r="K23" s="79">
        <f>G6-G23</f>
        <v>87006.229150696949</v>
      </c>
      <c r="M23" s="13">
        <f t="shared" si="8"/>
        <v>2.8773419581440032</v>
      </c>
      <c r="N23" s="30">
        <f t="shared" si="9"/>
        <v>1.3716153882087976</v>
      </c>
      <c r="O23" s="13">
        <f t="shared" si="10"/>
        <v>58.865971748864013</v>
      </c>
      <c r="P23" s="14">
        <f t="shared" si="4"/>
        <v>67.649474534048778</v>
      </c>
      <c r="Q23" s="31"/>
      <c r="R23" s="7">
        <v>2033</v>
      </c>
      <c r="S23" s="14">
        <f t="shared" si="5"/>
        <v>126.51544628291279</v>
      </c>
    </row>
    <row r="24" spans="1:19" ht="25.15" customHeight="1" x14ac:dyDescent="0.25">
      <c r="A24" s="39">
        <v>2034</v>
      </c>
      <c r="B24" s="104">
        <f t="shared" si="2"/>
        <v>1013000</v>
      </c>
      <c r="D24" s="71">
        <f t="shared" si="0"/>
        <v>889194.49915819429</v>
      </c>
      <c r="E24" s="41">
        <f t="shared" si="1"/>
        <v>87.778331604955014</v>
      </c>
      <c r="F24" s="118">
        <f t="shared" si="11"/>
        <v>388441.16434944014</v>
      </c>
      <c r="G24" s="119">
        <f t="shared" si="7"/>
        <v>500753.33480875421</v>
      </c>
      <c r="I24" s="77">
        <f>J24+K24</f>
        <v>123805.50084180565</v>
      </c>
      <c r="J24" s="78">
        <f>F6-F24</f>
        <v>69558.835650559864</v>
      </c>
      <c r="K24" s="79">
        <f>G6-G24</f>
        <v>54246.665191245789</v>
      </c>
      <c r="M24" s="13">
        <f t="shared" si="8"/>
        <v>3.4528103497728027</v>
      </c>
      <c r="N24" s="30">
        <f t="shared" si="9"/>
        <v>1.4676284653834122</v>
      </c>
      <c r="O24" s="13">
        <f t="shared" si="10"/>
        <v>62.318782098636817</v>
      </c>
      <c r="P24" s="14">
        <f t="shared" si="4"/>
        <v>69.117102999432191</v>
      </c>
      <c r="Q24" s="31"/>
      <c r="R24" s="7">
        <v>2034</v>
      </c>
      <c r="S24" s="14">
        <f t="shared" si="5"/>
        <v>131.43588509806901</v>
      </c>
    </row>
    <row r="25" spans="1:19" ht="24" customHeight="1" thickBot="1" x14ac:dyDescent="0.3">
      <c r="A25" s="40">
        <v>2035</v>
      </c>
      <c r="B25" s="105">
        <f>$B$9</f>
        <v>1013000</v>
      </c>
      <c r="D25" s="72">
        <f>F25+G25</f>
        <v>1001935.4654646951</v>
      </c>
      <c r="E25" s="87">
        <f>D25/B25*100</f>
        <v>98.90774585041413</v>
      </c>
      <c r="F25" s="120">
        <f>F24/100*(100+$F$14)</f>
        <v>466129.39721932815</v>
      </c>
      <c r="G25" s="121">
        <f t="shared" si="7"/>
        <v>535806.06824536703</v>
      </c>
      <c r="I25" s="80">
        <f t="shared" si="3"/>
        <v>11064.534535304818</v>
      </c>
      <c r="J25" s="81">
        <f>F6-F25</f>
        <v>-8129.3972193281516</v>
      </c>
      <c r="K25" s="82">
        <f>G6-G25</f>
        <v>19193.931754632969</v>
      </c>
      <c r="M25" s="49">
        <f t="shared" si="8"/>
        <v>4.1433724197273616</v>
      </c>
      <c r="N25" s="50">
        <f t="shared" si="9"/>
        <v>1.5703624579602544</v>
      </c>
      <c r="O25" s="49">
        <f t="shared" si="10"/>
        <v>66.462154518364173</v>
      </c>
      <c r="P25" s="48">
        <f t="shared" si="4"/>
        <v>70.687465457392449</v>
      </c>
      <c r="Q25" s="31"/>
      <c r="R25" s="51">
        <v>2035</v>
      </c>
      <c r="S25" s="88">
        <f t="shared" si="5"/>
        <v>137.14961997575662</v>
      </c>
    </row>
    <row r="26" spans="1:19" x14ac:dyDescent="0.25">
      <c r="A26" s="2"/>
      <c r="B26" s="2"/>
      <c r="D26" s="3"/>
      <c r="E26" s="37"/>
      <c r="F26" s="1"/>
      <c r="G26" s="1"/>
    </row>
    <row r="27" spans="1:19" ht="15.75" thickBot="1" x14ac:dyDescent="0.3">
      <c r="A27" s="2"/>
      <c r="B27" s="2"/>
      <c r="E27" s="35"/>
      <c r="F27" s="1"/>
    </row>
    <row r="28" spans="1:19" ht="18.75" x14ac:dyDescent="0.3">
      <c r="A28" s="2"/>
      <c r="B28" s="2"/>
      <c r="D28" s="4"/>
      <c r="E28" s="35"/>
      <c r="F28" s="1"/>
      <c r="G28" s="1"/>
      <c r="M28" s="56" t="s">
        <v>25</v>
      </c>
      <c r="N28" s="57"/>
      <c r="O28" s="57"/>
      <c r="P28" s="58"/>
    </row>
    <row r="29" spans="1:19" ht="18.75" x14ac:dyDescent="0.25">
      <c r="A29" s="2"/>
      <c r="B29" s="2"/>
      <c r="D29" s="4"/>
      <c r="E29" s="35"/>
      <c r="F29" s="1"/>
      <c r="G29" s="1"/>
      <c r="M29" s="59"/>
      <c r="N29" s="60" t="s">
        <v>7</v>
      </c>
      <c r="O29" s="60" t="s">
        <v>8</v>
      </c>
      <c r="P29" s="61" t="s">
        <v>6</v>
      </c>
    </row>
    <row r="30" spans="1:19" x14ac:dyDescent="0.25">
      <c r="A30" s="2"/>
      <c r="B30" s="2"/>
      <c r="D30" s="4"/>
      <c r="E30" s="35"/>
      <c r="F30" s="1"/>
      <c r="G30" s="1"/>
      <c r="M30" s="62"/>
      <c r="N30" s="24" t="s">
        <v>10</v>
      </c>
      <c r="O30" s="24" t="s">
        <v>10</v>
      </c>
      <c r="P30" s="63" t="s">
        <v>9</v>
      </c>
    </row>
    <row r="31" spans="1:19" x14ac:dyDescent="0.25">
      <c r="A31" s="2"/>
      <c r="B31" s="2"/>
      <c r="D31" s="4"/>
      <c r="E31" s="35"/>
      <c r="F31" s="1"/>
      <c r="G31" s="1"/>
      <c r="M31" s="62"/>
      <c r="N31" s="64">
        <f>89.27</f>
        <v>89.27</v>
      </c>
      <c r="O31" s="64">
        <f>90.21</f>
        <v>90.21</v>
      </c>
      <c r="P31" s="73">
        <f>N31+O31</f>
        <v>179.48</v>
      </c>
    </row>
    <row r="32" spans="1:19" ht="15.75" thickBot="1" x14ac:dyDescent="0.3">
      <c r="M32" s="65"/>
      <c r="N32" s="54"/>
      <c r="O32" s="54"/>
      <c r="P32" s="66"/>
    </row>
    <row r="34" spans="13:16" ht="15.75" thickBot="1" x14ac:dyDescent="0.3"/>
    <row r="35" spans="13:16" ht="18.75" x14ac:dyDescent="0.25">
      <c r="M35" s="67" t="s">
        <v>20</v>
      </c>
      <c r="N35" s="57"/>
      <c r="O35" s="57"/>
      <c r="P35" s="68" t="s">
        <v>21</v>
      </c>
    </row>
    <row r="36" spans="13:16" x14ac:dyDescent="0.25">
      <c r="M36" s="62"/>
      <c r="P36" s="63" t="s">
        <v>9</v>
      </c>
    </row>
    <row r="37" spans="13:16" x14ac:dyDescent="0.25">
      <c r="M37" s="62"/>
      <c r="P37" s="69"/>
    </row>
    <row r="38" spans="13:16" ht="15.75" thickBot="1" x14ac:dyDescent="0.3">
      <c r="M38" s="65" t="s">
        <v>22</v>
      </c>
      <c r="N38" s="54"/>
      <c r="O38" s="54"/>
      <c r="P38" s="66"/>
    </row>
  </sheetData>
  <mergeCells count="1">
    <mergeCell ref="F13:G13"/>
  </mergeCells>
  <pageMargins left="0.7" right="0.7" top="0.75" bottom="0.75" header="0.3" footer="0.3"/>
  <pageSetup paperSize="8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14E3F-1768-44B5-9970-84702527A3E7}">
  <sheetPr>
    <pageSetUpPr fitToPage="1"/>
  </sheetPr>
  <dimension ref="A1:S39"/>
  <sheetViews>
    <sheetView topLeftCell="A4" zoomScale="80" zoomScaleNormal="80" zoomScaleSheetLayoutView="100" workbookViewId="0">
      <selection activeCell="K36" sqref="K36"/>
    </sheetView>
  </sheetViews>
  <sheetFormatPr defaultRowHeight="15" x14ac:dyDescent="0.25"/>
  <cols>
    <col min="1" max="1" width="10.42578125" customWidth="1"/>
    <col min="2" max="2" width="17.42578125" customWidth="1"/>
    <col min="3" max="3" width="4.42578125" customWidth="1"/>
    <col min="4" max="4" width="15.42578125" customWidth="1"/>
    <col min="5" max="5" width="9.28515625" style="24" customWidth="1"/>
    <col min="6" max="7" width="17.42578125" customWidth="1"/>
    <col min="8" max="8" width="4.42578125" customWidth="1"/>
    <col min="9" max="11" width="20" customWidth="1"/>
    <col min="12" max="12" width="5" customWidth="1"/>
    <col min="13" max="13" width="15.42578125" customWidth="1"/>
    <col min="14" max="16" width="15.5703125" customWidth="1"/>
    <col min="17" max="17" width="7" customWidth="1"/>
    <col min="18" max="18" width="11.42578125" customWidth="1"/>
    <col min="19" max="19" width="14.28515625" customWidth="1"/>
  </cols>
  <sheetData>
    <row r="1" spans="1:19" ht="25.5" customHeight="1" x14ac:dyDescent="0.25">
      <c r="A1" s="5" t="s">
        <v>30</v>
      </c>
      <c r="B1" s="5"/>
      <c r="D1" s="5"/>
      <c r="E1" s="32"/>
    </row>
    <row r="2" spans="1:19" ht="25.5" customHeight="1" x14ac:dyDescent="0.25">
      <c r="A2" s="5" t="s">
        <v>32</v>
      </c>
      <c r="B2" s="5"/>
      <c r="D2" s="5"/>
      <c r="E2" s="32"/>
    </row>
    <row r="3" spans="1:19" s="18" customFormat="1" ht="25.5" customHeight="1" x14ac:dyDescent="0.3">
      <c r="B3" s="17"/>
      <c r="E3" s="33"/>
    </row>
    <row r="4" spans="1:19" ht="25.5" customHeight="1" thickBot="1" x14ac:dyDescent="0.3">
      <c r="I4" s="83" t="s">
        <v>26</v>
      </c>
      <c r="M4" s="24"/>
      <c r="N4" s="24"/>
    </row>
    <row r="5" spans="1:19" ht="25.5" customHeight="1" x14ac:dyDescent="0.3">
      <c r="E5" s="38" t="s">
        <v>15</v>
      </c>
      <c r="F5" s="11" t="s">
        <v>1</v>
      </c>
      <c r="G5" s="12" t="s">
        <v>2</v>
      </c>
      <c r="J5" s="15"/>
      <c r="K5" s="15"/>
      <c r="M5" s="25" t="s">
        <v>4</v>
      </c>
      <c r="N5" s="26" t="s">
        <v>5</v>
      </c>
    </row>
    <row r="6" spans="1:19" ht="25.5" customHeight="1" thickBot="1" x14ac:dyDescent="0.3">
      <c r="A6" s="15"/>
      <c r="B6" s="15"/>
      <c r="D6" s="15"/>
      <c r="E6" s="34"/>
      <c r="F6" s="99">
        <v>458000</v>
      </c>
      <c r="G6" s="100">
        <v>555000</v>
      </c>
      <c r="J6" s="15"/>
      <c r="K6" s="15"/>
      <c r="M6" s="114">
        <v>21000</v>
      </c>
      <c r="N6" s="115">
        <v>25000</v>
      </c>
    </row>
    <row r="7" spans="1:19" ht="38.25" thickBot="1" x14ac:dyDescent="0.35">
      <c r="A7" s="2"/>
      <c r="B7" s="22" t="s">
        <v>14</v>
      </c>
      <c r="C7" s="17"/>
      <c r="D7" s="16" t="s">
        <v>13</v>
      </c>
      <c r="E7" s="35"/>
      <c r="F7" s="1"/>
      <c r="G7" s="1"/>
      <c r="I7" s="17" t="s">
        <v>0</v>
      </c>
      <c r="M7" s="18" t="s">
        <v>19</v>
      </c>
      <c r="O7" s="17"/>
    </row>
    <row r="8" spans="1:19" ht="24" customHeight="1" thickBot="1" x14ac:dyDescent="0.3">
      <c r="A8" s="6" t="s">
        <v>3</v>
      </c>
      <c r="B8" s="10" t="s">
        <v>6</v>
      </c>
      <c r="D8" s="19" t="s">
        <v>18</v>
      </c>
      <c r="E8" s="42" t="s">
        <v>12</v>
      </c>
      <c r="F8" s="42" t="s">
        <v>1</v>
      </c>
      <c r="G8" s="43" t="s">
        <v>2</v>
      </c>
      <c r="I8" s="6"/>
      <c r="J8" s="9" t="s">
        <v>1</v>
      </c>
      <c r="K8" s="10" t="s">
        <v>2</v>
      </c>
      <c r="M8" s="19" t="s">
        <v>1</v>
      </c>
      <c r="N8" s="28" t="s">
        <v>2</v>
      </c>
      <c r="O8" s="6" t="s">
        <v>29</v>
      </c>
      <c r="P8" s="10" t="s">
        <v>28</v>
      </c>
      <c r="Q8" s="27"/>
      <c r="R8" s="6" t="s">
        <v>3</v>
      </c>
      <c r="S8" s="10" t="s">
        <v>17</v>
      </c>
    </row>
    <row r="9" spans="1:19" ht="24" customHeight="1" thickBot="1" x14ac:dyDescent="0.3">
      <c r="A9" s="101">
        <v>2026</v>
      </c>
      <c r="B9" s="45">
        <f>F6+G6</f>
        <v>1013000</v>
      </c>
      <c r="D9" s="97">
        <f>F9+G9</f>
        <v>381782</v>
      </c>
      <c r="E9" s="98">
        <f>D9/B9*100</f>
        <v>37.688252714708788</v>
      </c>
      <c r="F9" s="95">
        <v>90339</v>
      </c>
      <c r="G9" s="96">
        <v>291443</v>
      </c>
      <c r="I9" s="23"/>
      <c r="J9" s="128" t="s">
        <v>16</v>
      </c>
      <c r="K9" s="129" t="s">
        <v>16</v>
      </c>
      <c r="M9" s="109">
        <f>F9/M6</f>
        <v>4.301857142857143</v>
      </c>
      <c r="N9" s="110">
        <f>G9/N6</f>
        <v>11.657719999999999</v>
      </c>
      <c r="O9" s="111">
        <v>46.42</v>
      </c>
      <c r="P9" s="112">
        <v>59.74</v>
      </c>
      <c r="R9" s="8">
        <v>2026</v>
      </c>
      <c r="S9" s="113">
        <f>(O9+P9)</f>
        <v>106.16</v>
      </c>
    </row>
    <row r="10" spans="1:19" x14ac:dyDescent="0.25">
      <c r="A10" s="2"/>
      <c r="B10" s="2"/>
      <c r="D10" s="4"/>
      <c r="E10" s="35"/>
      <c r="F10" s="1"/>
      <c r="G10" s="1"/>
    </row>
    <row r="11" spans="1:19" x14ac:dyDescent="0.25">
      <c r="A11" s="2"/>
      <c r="B11" s="2"/>
      <c r="D11" s="4"/>
      <c r="E11" s="35"/>
      <c r="F11" s="1"/>
    </row>
    <row r="12" spans="1:19" ht="15.75" thickBot="1" x14ac:dyDescent="0.3">
      <c r="A12" s="2"/>
      <c r="B12" s="2"/>
      <c r="D12" s="4"/>
      <c r="E12" s="35"/>
      <c r="F12" s="1"/>
    </row>
    <row r="13" spans="1:19" x14ac:dyDescent="0.25">
      <c r="A13" s="2"/>
      <c r="B13" s="2"/>
      <c r="D13" s="4"/>
      <c r="E13" s="35"/>
      <c r="F13" s="124" t="s">
        <v>33</v>
      </c>
      <c r="G13" s="125"/>
    </row>
    <row r="14" spans="1:19" s="17" customFormat="1" ht="40.5" customHeight="1" thickBot="1" x14ac:dyDescent="0.35">
      <c r="B14" s="22" t="s">
        <v>14</v>
      </c>
      <c r="D14" s="16" t="s">
        <v>13</v>
      </c>
      <c r="E14" s="36"/>
      <c r="F14" s="126">
        <v>40000</v>
      </c>
      <c r="G14" s="127">
        <v>25000</v>
      </c>
      <c r="I14" s="17" t="s">
        <v>24</v>
      </c>
      <c r="M14" s="17" t="s">
        <v>23</v>
      </c>
      <c r="S14" s="27"/>
    </row>
    <row r="15" spans="1:19" ht="24" customHeight="1" thickBot="1" x14ac:dyDescent="0.3">
      <c r="A15" s="19" t="s">
        <v>3</v>
      </c>
      <c r="B15" s="43" t="s">
        <v>6</v>
      </c>
      <c r="D15" s="6" t="s">
        <v>18</v>
      </c>
      <c r="E15" s="9" t="s">
        <v>12</v>
      </c>
      <c r="F15" s="91" t="s">
        <v>1</v>
      </c>
      <c r="G15" s="92" t="s">
        <v>2</v>
      </c>
      <c r="I15" s="6"/>
      <c r="J15" s="9" t="s">
        <v>1</v>
      </c>
      <c r="K15" s="10" t="s">
        <v>2</v>
      </c>
      <c r="M15" s="6" t="s">
        <v>27</v>
      </c>
      <c r="N15" s="10" t="s">
        <v>28</v>
      </c>
      <c r="O15" s="6" t="s">
        <v>27</v>
      </c>
      <c r="P15" s="10" t="s">
        <v>28</v>
      </c>
      <c r="Q15" s="27"/>
      <c r="R15" s="19" t="s">
        <v>3</v>
      </c>
      <c r="S15" s="43" t="s">
        <v>17</v>
      </c>
    </row>
    <row r="16" spans="1:19" ht="25.9" customHeight="1" x14ac:dyDescent="0.25">
      <c r="A16" s="102">
        <v>2026</v>
      </c>
      <c r="B16" s="103">
        <f>$B$9</f>
        <v>1013000</v>
      </c>
      <c r="D16" s="84">
        <f t="shared" ref="D16:D24" si="0">F16+G16</f>
        <v>381782</v>
      </c>
      <c r="E16" s="85">
        <f t="shared" ref="E16:E24" si="1">D16/B16*100</f>
        <v>37.688252714708788</v>
      </c>
      <c r="F16" s="116">
        <f>F9</f>
        <v>90339</v>
      </c>
      <c r="G16" s="117">
        <f>G9</f>
        <v>291443</v>
      </c>
      <c r="I16" s="74">
        <f>J16+K16</f>
        <v>631218</v>
      </c>
      <c r="J16" s="75">
        <f>F6-F16</f>
        <v>367661</v>
      </c>
      <c r="K16" s="76">
        <f>G6-G16</f>
        <v>263557</v>
      </c>
      <c r="M16" s="86">
        <f>(F16-F9)/M6*1.12</f>
        <v>0</v>
      </c>
      <c r="N16" s="55">
        <f>(G16-G9)/N6*1.12</f>
        <v>0</v>
      </c>
      <c r="O16" s="89">
        <f>O9+M16</f>
        <v>46.42</v>
      </c>
      <c r="P16" s="55">
        <f>P9+N16</f>
        <v>59.74</v>
      </c>
      <c r="Q16" s="31"/>
      <c r="R16" s="52">
        <v>2026</v>
      </c>
      <c r="S16" s="55">
        <f>O16+P16</f>
        <v>106.16</v>
      </c>
    </row>
    <row r="17" spans="1:19" ht="24" customHeight="1" x14ac:dyDescent="0.25">
      <c r="A17" s="39">
        <v>2027</v>
      </c>
      <c r="B17" s="104">
        <f t="shared" ref="B17:B24" si="2">$B$9</f>
        <v>1013000</v>
      </c>
      <c r="D17" s="71">
        <f>F17+G17</f>
        <v>446782</v>
      </c>
      <c r="E17" s="41">
        <f t="shared" si="1"/>
        <v>44.104837117472847</v>
      </c>
      <c r="F17" s="118">
        <f>F16+$F$14</f>
        <v>130339</v>
      </c>
      <c r="G17" s="118">
        <f>G16+$G$14</f>
        <v>316443</v>
      </c>
      <c r="I17" s="77">
        <f t="shared" ref="I17:I25" si="3">J17+K17</f>
        <v>566218</v>
      </c>
      <c r="J17" s="78">
        <f>F6-F17</f>
        <v>327661</v>
      </c>
      <c r="K17" s="79">
        <f>G6-G17</f>
        <v>238557</v>
      </c>
      <c r="M17" s="13">
        <f>(F17-F16)/$M$6*1.12</f>
        <v>2.1333333333333333</v>
      </c>
      <c r="N17" s="14">
        <f>(G17-G16)/$N$6*1.12</f>
        <v>1.1200000000000001</v>
      </c>
      <c r="O17" s="90">
        <f>O16+M17</f>
        <v>48.553333333333335</v>
      </c>
      <c r="P17" s="14">
        <f t="shared" ref="P17:P25" si="4">P16+N17</f>
        <v>60.86</v>
      </c>
      <c r="Q17" s="31"/>
      <c r="R17" s="7">
        <v>2027</v>
      </c>
      <c r="S17" s="14">
        <f t="shared" ref="S17:S25" si="5">O17+P17</f>
        <v>109.41333333333333</v>
      </c>
    </row>
    <row r="18" spans="1:19" ht="25.9" customHeight="1" x14ac:dyDescent="0.25">
      <c r="A18" s="39">
        <v>2028</v>
      </c>
      <c r="B18" s="104">
        <f t="shared" si="2"/>
        <v>1013000</v>
      </c>
      <c r="D18" s="71">
        <f t="shared" si="0"/>
        <v>511782</v>
      </c>
      <c r="E18" s="41">
        <f t="shared" si="1"/>
        <v>50.52142152023692</v>
      </c>
      <c r="F18" s="118">
        <f t="shared" ref="F18:F25" si="6">F17+$F$14</f>
        <v>170339</v>
      </c>
      <c r="G18" s="118">
        <f t="shared" ref="G18:G25" si="7">G17+$G$14</f>
        <v>341443</v>
      </c>
      <c r="I18" s="77">
        <f t="shared" si="3"/>
        <v>501218</v>
      </c>
      <c r="J18" s="78">
        <f>F6-F18</f>
        <v>287661</v>
      </c>
      <c r="K18" s="79">
        <f>G6-G18</f>
        <v>213557</v>
      </c>
      <c r="M18" s="13">
        <f t="shared" ref="M18:M25" si="8">(F18-F17)/$M$6*1.12</f>
        <v>2.1333333333333333</v>
      </c>
      <c r="N18" s="14">
        <f t="shared" ref="N18:N25" si="9">(G18-G17)/$N$6*1.12</f>
        <v>1.1200000000000001</v>
      </c>
      <c r="O18" s="90">
        <f t="shared" ref="O18:O25" si="10">O17+M18</f>
        <v>50.686666666666667</v>
      </c>
      <c r="P18" s="14">
        <f t="shared" si="4"/>
        <v>61.98</v>
      </c>
      <c r="Q18" s="31"/>
      <c r="R18" s="7">
        <v>2028</v>
      </c>
      <c r="S18" s="14">
        <f t="shared" si="5"/>
        <v>112.66666666666666</v>
      </c>
    </row>
    <row r="19" spans="1:19" ht="23.45" customHeight="1" x14ac:dyDescent="0.25">
      <c r="A19" s="39">
        <v>2029</v>
      </c>
      <c r="B19" s="104">
        <f t="shared" si="2"/>
        <v>1013000</v>
      </c>
      <c r="C19" s="106"/>
      <c r="D19" s="71">
        <f t="shared" si="0"/>
        <v>576782</v>
      </c>
      <c r="E19" s="41">
        <f t="shared" si="1"/>
        <v>56.938005923000986</v>
      </c>
      <c r="F19" s="118">
        <f t="shared" si="6"/>
        <v>210339</v>
      </c>
      <c r="G19" s="118">
        <f t="shared" si="7"/>
        <v>366443</v>
      </c>
      <c r="H19" s="107"/>
      <c r="I19" s="77">
        <f t="shared" si="3"/>
        <v>436218</v>
      </c>
      <c r="J19" s="78">
        <f>F6-F19</f>
        <v>247661</v>
      </c>
      <c r="K19" s="79">
        <f>G6-G19</f>
        <v>188557</v>
      </c>
      <c r="L19" s="107"/>
      <c r="M19" s="13">
        <f t="shared" si="8"/>
        <v>2.1333333333333333</v>
      </c>
      <c r="N19" s="14">
        <f t="shared" si="9"/>
        <v>1.1200000000000001</v>
      </c>
      <c r="O19" s="90">
        <f t="shared" si="10"/>
        <v>52.82</v>
      </c>
      <c r="P19" s="14">
        <f t="shared" si="4"/>
        <v>63.099999999999994</v>
      </c>
      <c r="Q19" s="108"/>
      <c r="R19" s="7">
        <v>2029</v>
      </c>
      <c r="S19" s="14">
        <f t="shared" si="5"/>
        <v>115.91999999999999</v>
      </c>
    </row>
    <row r="20" spans="1:19" ht="24" customHeight="1" x14ac:dyDescent="0.25">
      <c r="A20" s="39">
        <v>2030</v>
      </c>
      <c r="B20" s="104">
        <f t="shared" si="2"/>
        <v>1013000</v>
      </c>
      <c r="D20" s="70">
        <f t="shared" si="0"/>
        <v>641782</v>
      </c>
      <c r="E20" s="44">
        <f t="shared" si="1"/>
        <v>63.354590325765059</v>
      </c>
      <c r="F20" s="118">
        <f t="shared" si="6"/>
        <v>250339</v>
      </c>
      <c r="G20" s="118">
        <f t="shared" si="7"/>
        <v>391443</v>
      </c>
      <c r="I20" s="74">
        <f t="shared" si="3"/>
        <v>371218</v>
      </c>
      <c r="J20" s="75">
        <f>F6-F20</f>
        <v>207661</v>
      </c>
      <c r="K20" s="76">
        <f>G6-G20</f>
        <v>163557</v>
      </c>
      <c r="M20" s="20">
        <f t="shared" si="8"/>
        <v>2.1333333333333333</v>
      </c>
      <c r="N20" s="29">
        <f t="shared" si="9"/>
        <v>1.1200000000000001</v>
      </c>
      <c r="O20" s="20">
        <f t="shared" si="10"/>
        <v>54.953333333333333</v>
      </c>
      <c r="P20" s="21">
        <f t="shared" si="4"/>
        <v>64.22</v>
      </c>
      <c r="Q20" s="31"/>
      <c r="R20" s="53">
        <v>2030</v>
      </c>
      <c r="S20" s="21">
        <f t="shared" si="5"/>
        <v>119.17333333333333</v>
      </c>
    </row>
    <row r="21" spans="1:19" ht="24" customHeight="1" x14ac:dyDescent="0.25">
      <c r="A21" s="39">
        <v>2031</v>
      </c>
      <c r="B21" s="104">
        <f t="shared" si="2"/>
        <v>1013000</v>
      </c>
      <c r="D21" s="71">
        <f t="shared" si="0"/>
        <v>706782</v>
      </c>
      <c r="E21" s="41">
        <f t="shared" si="1"/>
        <v>69.771174728529118</v>
      </c>
      <c r="F21" s="118">
        <f t="shared" si="6"/>
        <v>290339</v>
      </c>
      <c r="G21" s="118">
        <f t="shared" si="7"/>
        <v>416443</v>
      </c>
      <c r="I21" s="77">
        <f t="shared" si="3"/>
        <v>306218</v>
      </c>
      <c r="J21" s="78">
        <f>F6-F21</f>
        <v>167661</v>
      </c>
      <c r="K21" s="79">
        <f>G6-G21</f>
        <v>138557</v>
      </c>
      <c r="M21" s="13">
        <f t="shared" si="8"/>
        <v>2.1333333333333333</v>
      </c>
      <c r="N21" s="30">
        <f t="shared" si="9"/>
        <v>1.1200000000000001</v>
      </c>
      <c r="O21" s="13">
        <f t="shared" si="10"/>
        <v>57.086666666666666</v>
      </c>
      <c r="P21" s="14">
        <f t="shared" si="4"/>
        <v>65.34</v>
      </c>
      <c r="Q21" s="31"/>
      <c r="R21" s="7">
        <v>2031</v>
      </c>
      <c r="S21" s="14">
        <f t="shared" si="5"/>
        <v>122.42666666666668</v>
      </c>
    </row>
    <row r="22" spans="1:19" ht="24" customHeight="1" x14ac:dyDescent="0.25">
      <c r="A22" s="39">
        <v>2032</v>
      </c>
      <c r="B22" s="104">
        <f t="shared" si="2"/>
        <v>1013000</v>
      </c>
      <c r="D22" s="71">
        <f t="shared" si="0"/>
        <v>771782</v>
      </c>
      <c r="E22" s="41">
        <f t="shared" si="1"/>
        <v>76.187759131293191</v>
      </c>
      <c r="F22" s="118">
        <f t="shared" si="6"/>
        <v>330339</v>
      </c>
      <c r="G22" s="118">
        <f t="shared" si="7"/>
        <v>441443</v>
      </c>
      <c r="I22" s="77">
        <f t="shared" si="3"/>
        <v>241218</v>
      </c>
      <c r="J22" s="78">
        <f>F6-F22</f>
        <v>127661</v>
      </c>
      <c r="K22" s="79">
        <f>G6-G22</f>
        <v>113557</v>
      </c>
      <c r="M22" s="13">
        <f>(F22-F21)/$M$6*1.12</f>
        <v>2.1333333333333333</v>
      </c>
      <c r="N22" s="30">
        <f t="shared" si="9"/>
        <v>1.1200000000000001</v>
      </c>
      <c r="O22" s="13">
        <f t="shared" si="10"/>
        <v>59.22</v>
      </c>
      <c r="P22" s="14">
        <f>P21+N22</f>
        <v>66.460000000000008</v>
      </c>
      <c r="Q22" s="31"/>
      <c r="R22" s="7">
        <v>2032</v>
      </c>
      <c r="S22" s="14">
        <f t="shared" si="5"/>
        <v>125.68</v>
      </c>
    </row>
    <row r="23" spans="1:19" ht="24" customHeight="1" x14ac:dyDescent="0.25">
      <c r="A23" s="39">
        <v>2033</v>
      </c>
      <c r="B23" s="104">
        <f t="shared" si="2"/>
        <v>1013000</v>
      </c>
      <c r="D23" s="71">
        <f t="shared" si="0"/>
        <v>836782</v>
      </c>
      <c r="E23" s="41">
        <f t="shared" si="1"/>
        <v>82.60434353405725</v>
      </c>
      <c r="F23" s="118">
        <f t="shared" si="6"/>
        <v>370339</v>
      </c>
      <c r="G23" s="118">
        <f t="shared" si="7"/>
        <v>466443</v>
      </c>
      <c r="I23" s="77">
        <f t="shared" si="3"/>
        <v>176218</v>
      </c>
      <c r="J23" s="78">
        <f>F6-F23</f>
        <v>87661</v>
      </c>
      <c r="K23" s="79">
        <f>G6-G23</f>
        <v>88557</v>
      </c>
      <c r="M23" s="13">
        <f t="shared" si="8"/>
        <v>2.1333333333333333</v>
      </c>
      <c r="N23" s="30">
        <f t="shared" si="9"/>
        <v>1.1200000000000001</v>
      </c>
      <c r="O23" s="13">
        <f t="shared" si="10"/>
        <v>61.353333333333332</v>
      </c>
      <c r="P23" s="14">
        <f t="shared" si="4"/>
        <v>67.580000000000013</v>
      </c>
      <c r="Q23" s="31"/>
      <c r="R23" s="7">
        <v>2033</v>
      </c>
      <c r="S23" s="14">
        <f t="shared" si="5"/>
        <v>128.93333333333334</v>
      </c>
    </row>
    <row r="24" spans="1:19" ht="25.15" customHeight="1" x14ac:dyDescent="0.25">
      <c r="A24" s="39">
        <v>2034</v>
      </c>
      <c r="B24" s="104">
        <f t="shared" si="2"/>
        <v>1013000</v>
      </c>
      <c r="D24" s="71">
        <f t="shared" si="0"/>
        <v>901782</v>
      </c>
      <c r="E24" s="41">
        <f t="shared" si="1"/>
        <v>89.020927936821323</v>
      </c>
      <c r="F24" s="118">
        <f t="shared" si="6"/>
        <v>410339</v>
      </c>
      <c r="G24" s="118">
        <f t="shared" si="7"/>
        <v>491443</v>
      </c>
      <c r="I24" s="77">
        <f>J24+K24</f>
        <v>111218</v>
      </c>
      <c r="J24" s="78">
        <f>F6-F24</f>
        <v>47661</v>
      </c>
      <c r="K24" s="79">
        <f>G6-G24</f>
        <v>63557</v>
      </c>
      <c r="M24" s="13">
        <f t="shared" si="8"/>
        <v>2.1333333333333333</v>
      </c>
      <c r="N24" s="30">
        <f t="shared" si="9"/>
        <v>1.1200000000000001</v>
      </c>
      <c r="O24" s="13">
        <f t="shared" si="10"/>
        <v>63.486666666666665</v>
      </c>
      <c r="P24" s="14">
        <f t="shared" si="4"/>
        <v>68.700000000000017</v>
      </c>
      <c r="Q24" s="31"/>
      <c r="R24" s="7">
        <v>2034</v>
      </c>
      <c r="S24" s="14">
        <f t="shared" si="5"/>
        <v>132.18666666666667</v>
      </c>
    </row>
    <row r="25" spans="1:19" ht="24" customHeight="1" thickBot="1" x14ac:dyDescent="0.3">
      <c r="A25" s="40">
        <v>2035</v>
      </c>
      <c r="B25" s="105">
        <f>$B$9</f>
        <v>1013000</v>
      </c>
      <c r="D25" s="72">
        <f>F25+G25</f>
        <v>966782</v>
      </c>
      <c r="E25" s="87">
        <f>D25/B25*100</f>
        <v>95.437512339585396</v>
      </c>
      <c r="F25" s="118">
        <f t="shared" si="6"/>
        <v>450339</v>
      </c>
      <c r="G25" s="118">
        <f t="shared" si="7"/>
        <v>516443</v>
      </c>
      <c r="I25" s="80">
        <f t="shared" si="3"/>
        <v>46218</v>
      </c>
      <c r="J25" s="81">
        <f>F6-F25</f>
        <v>7661</v>
      </c>
      <c r="K25" s="82">
        <f>G6-G25</f>
        <v>38557</v>
      </c>
      <c r="M25" s="49">
        <f t="shared" si="8"/>
        <v>2.1333333333333333</v>
      </c>
      <c r="N25" s="50">
        <f t="shared" si="9"/>
        <v>1.1200000000000001</v>
      </c>
      <c r="O25" s="49">
        <f t="shared" si="10"/>
        <v>65.62</v>
      </c>
      <c r="P25" s="48">
        <f t="shared" si="4"/>
        <v>69.820000000000022</v>
      </c>
      <c r="Q25" s="31"/>
      <c r="R25" s="51">
        <v>2035</v>
      </c>
      <c r="S25" s="88">
        <f t="shared" si="5"/>
        <v>135.44000000000003</v>
      </c>
    </row>
    <row r="26" spans="1:19" x14ac:dyDescent="0.25">
      <c r="A26" s="2"/>
      <c r="B26" s="2"/>
      <c r="D26" s="3"/>
      <c r="E26" s="37"/>
      <c r="F26" s="1"/>
      <c r="G26" s="1"/>
    </row>
    <row r="27" spans="1:19" ht="15.75" thickBot="1" x14ac:dyDescent="0.3">
      <c r="A27" s="2"/>
      <c r="B27" s="2"/>
      <c r="E27" s="35"/>
      <c r="F27" s="1"/>
    </row>
    <row r="28" spans="1:19" ht="18.75" x14ac:dyDescent="0.3">
      <c r="A28" s="2"/>
      <c r="B28" s="2"/>
      <c r="D28" s="4"/>
      <c r="E28" s="35"/>
      <c r="F28" s="1"/>
      <c r="G28" s="1"/>
      <c r="M28" s="56" t="s">
        <v>25</v>
      </c>
      <c r="N28" s="57"/>
      <c r="O28" s="57"/>
      <c r="P28" s="58"/>
    </row>
    <row r="29" spans="1:19" ht="18.75" x14ac:dyDescent="0.25">
      <c r="A29" s="2"/>
      <c r="B29" s="2"/>
      <c r="D29" s="4"/>
      <c r="E29" s="35"/>
      <c r="F29" s="1"/>
      <c r="G29" s="1"/>
      <c r="M29" s="59"/>
      <c r="N29" s="60" t="s">
        <v>7</v>
      </c>
      <c r="O29" s="60" t="s">
        <v>8</v>
      </c>
      <c r="P29" s="61" t="s">
        <v>6</v>
      </c>
    </row>
    <row r="30" spans="1:19" x14ac:dyDescent="0.25">
      <c r="A30" s="2"/>
      <c r="B30" s="2"/>
      <c r="D30" s="4"/>
      <c r="E30" s="35"/>
      <c r="F30" s="1"/>
      <c r="G30" s="1"/>
      <c r="M30" s="62"/>
      <c r="N30" s="24" t="s">
        <v>9</v>
      </c>
      <c r="O30" s="24" t="s">
        <v>9</v>
      </c>
      <c r="P30" s="63" t="s">
        <v>9</v>
      </c>
    </row>
    <row r="31" spans="1:19" x14ac:dyDescent="0.25">
      <c r="A31" s="2"/>
      <c r="B31" s="2"/>
      <c r="D31" s="4"/>
      <c r="E31" s="35"/>
      <c r="F31" s="1"/>
      <c r="G31" s="1"/>
      <c r="M31" s="62"/>
      <c r="N31" s="64">
        <f>89.27</f>
        <v>89.27</v>
      </c>
      <c r="O31" s="64">
        <f>90.21</f>
        <v>90.21</v>
      </c>
      <c r="P31" s="73">
        <f>N31+O31</f>
        <v>179.48</v>
      </c>
    </row>
    <row r="32" spans="1:19" ht="15.75" thickBot="1" x14ac:dyDescent="0.3">
      <c r="M32" s="65"/>
      <c r="N32" s="54"/>
      <c r="O32" s="54"/>
      <c r="P32" s="66"/>
    </row>
    <row r="35" spans="13:16" ht="18.75" x14ac:dyDescent="0.25">
      <c r="M35" s="130"/>
      <c r="N35" s="131"/>
      <c r="O35" s="131"/>
      <c r="P35" s="132"/>
    </row>
    <row r="36" spans="13:16" x14ac:dyDescent="0.25">
      <c r="M36" s="131"/>
      <c r="N36" s="131"/>
      <c r="O36" s="131"/>
      <c r="P36" s="133"/>
    </row>
    <row r="37" spans="13:16" x14ac:dyDescent="0.25">
      <c r="M37" s="131"/>
      <c r="N37" s="131"/>
      <c r="O37" s="131"/>
      <c r="P37" s="134"/>
    </row>
    <row r="38" spans="13:16" x14ac:dyDescent="0.25">
      <c r="M38" s="131"/>
      <c r="N38" s="131"/>
      <c r="O38" s="131"/>
      <c r="P38" s="131"/>
    </row>
    <row r="39" spans="13:16" x14ac:dyDescent="0.25">
      <c r="M39" s="131"/>
      <c r="N39" s="131"/>
      <c r="O39" s="131"/>
      <c r="P39" s="131"/>
    </row>
  </sheetData>
  <mergeCells count="1">
    <mergeCell ref="F13:G13"/>
  </mergeCells>
  <pageMargins left="0.7" right="0.7" top="0.75" bottom="0.75" header="0.3" footer="0.3"/>
  <pageSetup paperSize="8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v1_navyseni_%</vt:lpstr>
      <vt:lpstr>v2_navyseni_Kc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Škvorová-dv+</dc:creator>
  <cp:lastModifiedBy>Vondrušková Jana</cp:lastModifiedBy>
  <cp:lastPrinted>2026-03-18T06:53:16Z</cp:lastPrinted>
  <dcterms:created xsi:type="dcterms:W3CDTF">2025-01-08T10:00:48Z</dcterms:created>
  <dcterms:modified xsi:type="dcterms:W3CDTF">2026-07-24T07:50:03Z</dcterms:modified>
</cp:coreProperties>
</file>