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erver-dc\user\Kalkulace\Seznam zakázek\Místní úřady\Hrusice\Vodovod Hrusice-přip.na VDJ Peleška\II. kolo\Nabídka\"/>
    </mc:Choice>
  </mc:AlternateContent>
  <xr:revisionPtr revIDLastSave="0" documentId="13_ncr:1_{ED157C8C-B1FF-480E-A864-525BF3F3C322}" xr6:coauthVersionLast="47" xr6:coauthVersionMax="47" xr10:uidLastSave="{00000000-0000-0000-0000-000000000000}"/>
  <bookViews>
    <workbookView xWindow="36645" yWindow="2520" windowWidth="28815" windowHeight="15285" xr2:uid="{00000000-000D-0000-FFFF-FFFF00000000}"/>
  </bookViews>
  <sheets>
    <sheet name="Rekapitulace stavby" sheetId="1" r:id="rId1"/>
    <sheet name="PS 01.a - ATS NA JEŽOVĚ -..." sheetId="2" r:id="rId2"/>
    <sheet name="PS 01.b - ATS NA JEŽOVĚ -..." sheetId="3" r:id="rId3"/>
    <sheet name="SO 03.1 - ŘAD PRO POSÍLEN..." sheetId="4" r:id="rId4"/>
    <sheet name="01 - AŠ1, AŠ2 - STAVEBNÍ ..." sheetId="5" r:id="rId5"/>
    <sheet name="SO 03.2 - ŘAD PRO POSÍLEN..." sheetId="6" r:id="rId6"/>
    <sheet name="SO 03.3 - ŘAD PRO POSÍLEN..." sheetId="7" r:id="rId7"/>
    <sheet name="SO 03.4 - PROPOJ PRO ZÁSO..." sheetId="8" r:id="rId8"/>
    <sheet name="VON - VEDLEJŠÍ A OSTATNÍ ..." sheetId="9" r:id="rId9"/>
    <sheet name="Pokyny pro vyplnění" sheetId="10" r:id="rId10"/>
  </sheets>
  <definedNames>
    <definedName name="_xlnm._FilterDatabase" localSheetId="4" hidden="1">'01 - AŠ1, AŠ2 - STAVEBNÍ ...'!$C$97:$K$768</definedName>
    <definedName name="_xlnm._FilterDatabase" localSheetId="1" hidden="1">'PS 01.a - ATS NA JEŽOVĚ -...'!$C$94:$K$261</definedName>
    <definedName name="_xlnm._FilterDatabase" localSheetId="2" hidden="1">'PS 01.b - ATS NA JEŽOVĚ -...'!$C$88:$K$198</definedName>
    <definedName name="_xlnm._FilterDatabase" localSheetId="3" hidden="1">'SO 03.1 - ŘAD PRO POSÍLEN...'!$C$88:$K$704</definedName>
    <definedName name="_xlnm._FilterDatabase" localSheetId="5" hidden="1">'SO 03.2 - ŘAD PRO POSÍLEN...'!$C$89:$K$694</definedName>
    <definedName name="_xlnm._FilterDatabase" localSheetId="6" hidden="1">'SO 03.3 - ŘAD PRO POSÍLEN...'!$C$90:$K$868</definedName>
    <definedName name="_xlnm._FilterDatabase" localSheetId="7" hidden="1">'SO 03.4 - PROPOJ PRO ZÁSO...'!$C$84:$K$340</definedName>
    <definedName name="_xlnm._FilterDatabase" localSheetId="8" hidden="1">'VON - VEDLEJŠÍ A OSTATNÍ ...'!$C$84:$K$216</definedName>
    <definedName name="_xlnm.Print_Titles" localSheetId="4">'01 - AŠ1, AŠ2 - STAVEBNÍ ...'!$97:$97</definedName>
    <definedName name="_xlnm.Print_Titles" localSheetId="1">'PS 01.a - ATS NA JEŽOVĚ -...'!$94:$94</definedName>
    <definedName name="_xlnm.Print_Titles" localSheetId="2">'PS 01.b - ATS NA JEŽOVĚ -...'!$88:$88</definedName>
    <definedName name="_xlnm.Print_Titles" localSheetId="0">'Rekapitulace stavby'!$52:$52</definedName>
    <definedName name="_xlnm.Print_Titles" localSheetId="3">'SO 03.1 - ŘAD PRO POSÍLEN...'!$88:$88</definedName>
    <definedName name="_xlnm.Print_Titles" localSheetId="5">'SO 03.2 - ŘAD PRO POSÍLEN...'!$89:$89</definedName>
    <definedName name="_xlnm.Print_Titles" localSheetId="6">'SO 03.3 - ŘAD PRO POSÍLEN...'!$90:$90</definedName>
    <definedName name="_xlnm.Print_Titles" localSheetId="7">'SO 03.4 - PROPOJ PRO ZÁSO...'!$84:$84</definedName>
    <definedName name="_xlnm.Print_Titles" localSheetId="8">'VON - VEDLEJŠÍ A OSTATNÍ ...'!$84:$84</definedName>
    <definedName name="_xlnm.Print_Area" localSheetId="4">'01 - AŠ1, AŠ2 - STAVEBNÍ ...'!$C$4:$J$41,'01 - AŠ1, AŠ2 - STAVEBNÍ ...'!$C$47:$J$77,'01 - AŠ1, AŠ2 - STAVEBNÍ ...'!$C$83:$K$768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1">'PS 01.a - ATS NA JEŽOVĚ -...'!$C$4:$J$41,'PS 01.a - ATS NA JEŽOVĚ -...'!$C$47:$J$74,'PS 01.a - ATS NA JEŽOVĚ -...'!$C$80:$K$261</definedName>
    <definedName name="_xlnm.Print_Area" localSheetId="2">'PS 01.b - ATS NA JEŽOVĚ -...'!$C$4:$J$41,'PS 01.b - ATS NA JEŽOVĚ -...'!$C$47:$J$68,'PS 01.b - ATS NA JEŽOVĚ -...'!$C$74:$K$198</definedName>
    <definedName name="_xlnm.Print_Area" localSheetId="0">'Rekapitulace stavby'!$D$4:$AO$36,'Rekapitulace stavby'!$C$42:$AQ$65</definedName>
    <definedName name="_xlnm.Print_Area" localSheetId="3">'SO 03.1 - ŘAD PRO POSÍLEN...'!$C$4:$J$39,'SO 03.1 - ŘAD PRO POSÍLEN...'!$C$45:$J$70,'SO 03.1 - ŘAD PRO POSÍLEN...'!$C$76:$K$704</definedName>
    <definedName name="_xlnm.Print_Area" localSheetId="5">'SO 03.2 - ŘAD PRO POSÍLEN...'!$C$4:$J$39,'SO 03.2 - ŘAD PRO POSÍLEN...'!$C$45:$J$71,'SO 03.2 - ŘAD PRO POSÍLEN...'!$C$77:$K$694</definedName>
    <definedName name="_xlnm.Print_Area" localSheetId="6">'SO 03.3 - ŘAD PRO POSÍLEN...'!$C$4:$J$39,'SO 03.3 - ŘAD PRO POSÍLEN...'!$C$45:$J$72,'SO 03.3 - ŘAD PRO POSÍLEN...'!$C$78:$K$868</definedName>
    <definedName name="_xlnm.Print_Area" localSheetId="7">'SO 03.4 - PROPOJ PRO ZÁSO...'!$C$4:$J$39,'SO 03.4 - PROPOJ PRO ZÁSO...'!$C$45:$J$66,'SO 03.4 - PROPOJ PRO ZÁSO...'!$C$72:$K$340</definedName>
    <definedName name="_xlnm.Print_Area" localSheetId="8">'VON - VEDLEJŠÍ A OSTATNÍ ...'!$C$4:$J$39,'VON - VEDLEJŠÍ A OSTATNÍ ...'!$C$45:$J$66,'VON - VEDLEJŠÍ A OSTATNÍ ...'!$C$72:$K$216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64" i="1" s="1"/>
  <c r="J35" i="9"/>
  <c r="AX64" i="1" s="1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05" i="9"/>
  <c r="BH205" i="9"/>
  <c r="BG205" i="9"/>
  <c r="BF205" i="9"/>
  <c r="T205" i="9"/>
  <c r="T204" i="9"/>
  <c r="R205" i="9"/>
  <c r="R204" i="9" s="1"/>
  <c r="P205" i="9"/>
  <c r="P204" i="9"/>
  <c r="BI199" i="9"/>
  <c r="BH199" i="9"/>
  <c r="BG199" i="9"/>
  <c r="BF199" i="9"/>
  <c r="T199" i="9"/>
  <c r="R199" i="9"/>
  <c r="P199" i="9"/>
  <c r="BI194" i="9"/>
  <c r="BH194" i="9"/>
  <c r="BG194" i="9"/>
  <c r="BF194" i="9"/>
  <c r="T194" i="9"/>
  <c r="R194" i="9"/>
  <c r="P194" i="9"/>
  <c r="BI189" i="9"/>
  <c r="BH189" i="9"/>
  <c r="BG189" i="9"/>
  <c r="BF189" i="9"/>
  <c r="T189" i="9"/>
  <c r="R189" i="9"/>
  <c r="P189" i="9"/>
  <c r="BI184" i="9"/>
  <c r="BH184" i="9"/>
  <c r="BG184" i="9"/>
  <c r="BF184" i="9"/>
  <c r="T184" i="9"/>
  <c r="R184" i="9"/>
  <c r="P184" i="9"/>
  <c r="BI179" i="9"/>
  <c r="BH179" i="9"/>
  <c r="BG179" i="9"/>
  <c r="BF179" i="9"/>
  <c r="T179" i="9"/>
  <c r="R179" i="9"/>
  <c r="P179" i="9"/>
  <c r="BI174" i="9"/>
  <c r="BH174" i="9"/>
  <c r="BG174" i="9"/>
  <c r="BF174" i="9"/>
  <c r="T174" i="9"/>
  <c r="R174" i="9"/>
  <c r="P174" i="9"/>
  <c r="BI169" i="9"/>
  <c r="BH169" i="9"/>
  <c r="BG169" i="9"/>
  <c r="BF169" i="9"/>
  <c r="T169" i="9"/>
  <c r="R169" i="9"/>
  <c r="P169" i="9"/>
  <c r="BI164" i="9"/>
  <c r="BH164" i="9"/>
  <c r="BG164" i="9"/>
  <c r="BF164" i="9"/>
  <c r="T164" i="9"/>
  <c r="R164" i="9"/>
  <c r="P164" i="9"/>
  <c r="BI159" i="9"/>
  <c r="BH159" i="9"/>
  <c r="BG159" i="9"/>
  <c r="BF159" i="9"/>
  <c r="T159" i="9"/>
  <c r="R159" i="9"/>
  <c r="P159" i="9"/>
  <c r="BI154" i="9"/>
  <c r="BH154" i="9"/>
  <c r="BG154" i="9"/>
  <c r="BF154" i="9"/>
  <c r="T154" i="9"/>
  <c r="R154" i="9"/>
  <c r="P154" i="9"/>
  <c r="BI149" i="9"/>
  <c r="BH149" i="9"/>
  <c r="BG149" i="9"/>
  <c r="BF149" i="9"/>
  <c r="T149" i="9"/>
  <c r="R149" i="9"/>
  <c r="P149" i="9"/>
  <c r="BI143" i="9"/>
  <c r="BH143" i="9"/>
  <c r="BG143" i="9"/>
  <c r="BF143" i="9"/>
  <c r="T143" i="9"/>
  <c r="R143" i="9"/>
  <c r="P143" i="9"/>
  <c r="BI138" i="9"/>
  <c r="BH138" i="9"/>
  <c r="BG138" i="9"/>
  <c r="BF138" i="9"/>
  <c r="T138" i="9"/>
  <c r="R138" i="9"/>
  <c r="P138" i="9"/>
  <c r="BI134" i="9"/>
  <c r="BH134" i="9"/>
  <c r="BG134" i="9"/>
  <c r="BF134" i="9"/>
  <c r="T134" i="9"/>
  <c r="R134" i="9"/>
  <c r="P134" i="9"/>
  <c r="BI130" i="9"/>
  <c r="BH130" i="9"/>
  <c r="BG130" i="9"/>
  <c r="BF130" i="9"/>
  <c r="T130" i="9"/>
  <c r="R130" i="9"/>
  <c r="P130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19" i="9"/>
  <c r="BH119" i="9"/>
  <c r="BG119" i="9"/>
  <c r="BF119" i="9"/>
  <c r="T119" i="9"/>
  <c r="R119" i="9"/>
  <c r="P119" i="9"/>
  <c r="BI113" i="9"/>
  <c r="BH113" i="9"/>
  <c r="BG113" i="9"/>
  <c r="BF113" i="9"/>
  <c r="T113" i="9"/>
  <c r="R113" i="9"/>
  <c r="P113" i="9"/>
  <c r="BI108" i="9"/>
  <c r="BH108" i="9"/>
  <c r="BG108" i="9"/>
  <c r="BF108" i="9"/>
  <c r="T108" i="9"/>
  <c r="R108" i="9"/>
  <c r="P108" i="9"/>
  <c r="BI103" i="9"/>
  <c r="BH103" i="9"/>
  <c r="BG103" i="9"/>
  <c r="BF103" i="9"/>
  <c r="T103" i="9"/>
  <c r="R103" i="9"/>
  <c r="P103" i="9"/>
  <c r="BI98" i="9"/>
  <c r="BH98" i="9"/>
  <c r="BG98" i="9"/>
  <c r="BF98" i="9"/>
  <c r="T98" i="9"/>
  <c r="R98" i="9"/>
  <c r="P98" i="9"/>
  <c r="BI93" i="9"/>
  <c r="BH93" i="9"/>
  <c r="BG93" i="9"/>
  <c r="BF93" i="9"/>
  <c r="T93" i="9"/>
  <c r="R93" i="9"/>
  <c r="P93" i="9"/>
  <c r="BI88" i="9"/>
  <c r="BH88" i="9"/>
  <c r="BG88" i="9"/>
  <c r="BF88" i="9"/>
  <c r="T88" i="9"/>
  <c r="R88" i="9"/>
  <c r="P88" i="9"/>
  <c r="J82" i="9"/>
  <c r="J81" i="9"/>
  <c r="F81" i="9"/>
  <c r="F79" i="9"/>
  <c r="E77" i="9"/>
  <c r="J55" i="9"/>
  <c r="J54" i="9"/>
  <c r="F54" i="9"/>
  <c r="F52" i="9"/>
  <c r="E50" i="9"/>
  <c r="J18" i="9"/>
  <c r="E18" i="9"/>
  <c r="F82" i="9" s="1"/>
  <c r="J17" i="9"/>
  <c r="J12" i="9"/>
  <c r="J79" i="9" s="1"/>
  <c r="E7" i="9"/>
  <c r="E48" i="9"/>
  <c r="J37" i="8"/>
  <c r="J36" i="8"/>
  <c r="AY63" i="1" s="1"/>
  <c r="J35" i="8"/>
  <c r="AX63" i="1"/>
  <c r="BI339" i="8"/>
  <c r="BH339" i="8"/>
  <c r="BG339" i="8"/>
  <c r="BF339" i="8"/>
  <c r="T339" i="8"/>
  <c r="R339" i="8"/>
  <c r="P339" i="8"/>
  <c r="BI337" i="8"/>
  <c r="BH337" i="8"/>
  <c r="BG337" i="8"/>
  <c r="BF337" i="8"/>
  <c r="T337" i="8"/>
  <c r="R337" i="8"/>
  <c r="P337" i="8"/>
  <c r="BI326" i="8"/>
  <c r="BH326" i="8"/>
  <c r="BG326" i="8"/>
  <c r="BF326" i="8"/>
  <c r="T326" i="8"/>
  <c r="R326" i="8"/>
  <c r="P326" i="8"/>
  <c r="BI322" i="8"/>
  <c r="BH322" i="8"/>
  <c r="BG322" i="8"/>
  <c r="BF322" i="8"/>
  <c r="T322" i="8"/>
  <c r="R322" i="8"/>
  <c r="P322" i="8"/>
  <c r="BI318" i="8"/>
  <c r="BH318" i="8"/>
  <c r="BG318" i="8"/>
  <c r="BF318" i="8"/>
  <c r="T318" i="8"/>
  <c r="R318" i="8"/>
  <c r="P318" i="8"/>
  <c r="BI316" i="8"/>
  <c r="BH316" i="8"/>
  <c r="BG316" i="8"/>
  <c r="BF316" i="8"/>
  <c r="T316" i="8"/>
  <c r="R316" i="8"/>
  <c r="P316" i="8"/>
  <c r="BI314" i="8"/>
  <c r="BH314" i="8"/>
  <c r="BG314" i="8"/>
  <c r="BF314" i="8"/>
  <c r="T314" i="8"/>
  <c r="R314" i="8"/>
  <c r="P314" i="8"/>
  <c r="BI310" i="8"/>
  <c r="BH310" i="8"/>
  <c r="BG310" i="8"/>
  <c r="BF310" i="8"/>
  <c r="T310" i="8"/>
  <c r="R310" i="8"/>
  <c r="P310" i="8"/>
  <c r="BI306" i="8"/>
  <c r="BH306" i="8"/>
  <c r="BG306" i="8"/>
  <c r="BF306" i="8"/>
  <c r="T306" i="8"/>
  <c r="R306" i="8"/>
  <c r="P306" i="8"/>
  <c r="BI305" i="8"/>
  <c r="BH305" i="8"/>
  <c r="BG305" i="8"/>
  <c r="BF305" i="8"/>
  <c r="T305" i="8"/>
  <c r="R305" i="8"/>
  <c r="P305" i="8"/>
  <c r="BI303" i="8"/>
  <c r="BH303" i="8"/>
  <c r="BG303" i="8"/>
  <c r="BF303" i="8"/>
  <c r="T303" i="8"/>
  <c r="R303" i="8"/>
  <c r="P303" i="8"/>
  <c r="BI300" i="8"/>
  <c r="BH300" i="8"/>
  <c r="BG300" i="8"/>
  <c r="BF300" i="8"/>
  <c r="T300" i="8"/>
  <c r="R300" i="8"/>
  <c r="P300" i="8"/>
  <c r="BI296" i="8"/>
  <c r="BH296" i="8"/>
  <c r="BG296" i="8"/>
  <c r="BF296" i="8"/>
  <c r="T296" i="8"/>
  <c r="R296" i="8"/>
  <c r="P296" i="8"/>
  <c r="BI294" i="8"/>
  <c r="BH294" i="8"/>
  <c r="BG294" i="8"/>
  <c r="BF294" i="8"/>
  <c r="T294" i="8"/>
  <c r="R294" i="8"/>
  <c r="P294" i="8"/>
  <c r="BI293" i="8"/>
  <c r="BH293" i="8"/>
  <c r="BG293" i="8"/>
  <c r="BF293" i="8"/>
  <c r="T293" i="8"/>
  <c r="R293" i="8"/>
  <c r="P293" i="8"/>
  <c r="BI289" i="8"/>
  <c r="BH289" i="8"/>
  <c r="BG289" i="8"/>
  <c r="BF289" i="8"/>
  <c r="T289" i="8"/>
  <c r="R289" i="8"/>
  <c r="P289" i="8"/>
  <c r="BI286" i="8"/>
  <c r="BH286" i="8"/>
  <c r="BG286" i="8"/>
  <c r="BF286" i="8"/>
  <c r="T286" i="8"/>
  <c r="R286" i="8"/>
  <c r="P286" i="8"/>
  <c r="BI284" i="8"/>
  <c r="BH284" i="8"/>
  <c r="BG284" i="8"/>
  <c r="BF284" i="8"/>
  <c r="T284" i="8"/>
  <c r="R284" i="8"/>
  <c r="P284" i="8"/>
  <c r="BI282" i="8"/>
  <c r="BH282" i="8"/>
  <c r="BG282" i="8"/>
  <c r="BF282" i="8"/>
  <c r="T282" i="8"/>
  <c r="R282" i="8"/>
  <c r="P282" i="8"/>
  <c r="BI276" i="8"/>
  <c r="BH276" i="8"/>
  <c r="BG276" i="8"/>
  <c r="BF276" i="8"/>
  <c r="T276" i="8"/>
  <c r="R276" i="8"/>
  <c r="P276" i="8"/>
  <c r="BI271" i="8"/>
  <c r="BH271" i="8"/>
  <c r="BG271" i="8"/>
  <c r="BF271" i="8"/>
  <c r="T271" i="8"/>
  <c r="T270" i="8" s="1"/>
  <c r="R271" i="8"/>
  <c r="R270" i="8" s="1"/>
  <c r="P271" i="8"/>
  <c r="P270" i="8" s="1"/>
  <c r="BI267" i="8"/>
  <c r="BH267" i="8"/>
  <c r="BG267" i="8"/>
  <c r="BF267" i="8"/>
  <c r="T267" i="8"/>
  <c r="R267" i="8"/>
  <c r="P267" i="8"/>
  <c r="BI263" i="8"/>
  <c r="BH263" i="8"/>
  <c r="BG263" i="8"/>
  <c r="BF263" i="8"/>
  <c r="T263" i="8"/>
  <c r="R263" i="8"/>
  <c r="P263" i="8"/>
  <c r="BI259" i="8"/>
  <c r="BH259" i="8"/>
  <c r="BG259" i="8"/>
  <c r="BF259" i="8"/>
  <c r="T259" i="8"/>
  <c r="R259" i="8"/>
  <c r="P259" i="8"/>
  <c r="BI257" i="8"/>
  <c r="BH257" i="8"/>
  <c r="BG257" i="8"/>
  <c r="BF257" i="8"/>
  <c r="T257" i="8"/>
  <c r="R257" i="8"/>
  <c r="P257" i="8"/>
  <c r="BI255" i="8"/>
  <c r="BH255" i="8"/>
  <c r="BG255" i="8"/>
  <c r="BF255" i="8"/>
  <c r="T255" i="8"/>
  <c r="R255" i="8"/>
  <c r="P255" i="8"/>
  <c r="BI246" i="8"/>
  <c r="BH246" i="8"/>
  <c r="BG246" i="8"/>
  <c r="BF246" i="8"/>
  <c r="T246" i="8"/>
  <c r="R246" i="8"/>
  <c r="P246" i="8"/>
  <c r="BI244" i="8"/>
  <c r="BH244" i="8"/>
  <c r="BG244" i="8"/>
  <c r="BF244" i="8"/>
  <c r="T244" i="8"/>
  <c r="R244" i="8"/>
  <c r="P244" i="8"/>
  <c r="BI236" i="8"/>
  <c r="BH236" i="8"/>
  <c r="BG236" i="8"/>
  <c r="BF236" i="8"/>
  <c r="T236" i="8"/>
  <c r="R236" i="8"/>
  <c r="P236" i="8"/>
  <c r="BI234" i="8"/>
  <c r="BH234" i="8"/>
  <c r="BG234" i="8"/>
  <c r="BF234" i="8"/>
  <c r="T234" i="8"/>
  <c r="R234" i="8"/>
  <c r="P234" i="8"/>
  <c r="BI225" i="8"/>
  <c r="BH225" i="8"/>
  <c r="BG225" i="8"/>
  <c r="BF225" i="8"/>
  <c r="T225" i="8"/>
  <c r="R225" i="8"/>
  <c r="P225" i="8"/>
  <c r="BI208" i="8"/>
  <c r="BH208" i="8"/>
  <c r="BG208" i="8"/>
  <c r="BF208" i="8"/>
  <c r="T208" i="8"/>
  <c r="R208" i="8"/>
  <c r="P208" i="8"/>
  <c r="BI202" i="8"/>
  <c r="BH202" i="8"/>
  <c r="BG202" i="8"/>
  <c r="BF202" i="8"/>
  <c r="T202" i="8"/>
  <c r="R202" i="8"/>
  <c r="P202" i="8"/>
  <c r="BI196" i="8"/>
  <c r="BH196" i="8"/>
  <c r="BG196" i="8"/>
  <c r="BF196" i="8"/>
  <c r="T196" i="8"/>
  <c r="R196" i="8"/>
  <c r="P196" i="8"/>
  <c r="BI183" i="8"/>
  <c r="BH183" i="8"/>
  <c r="BG183" i="8"/>
  <c r="BF183" i="8"/>
  <c r="T183" i="8"/>
  <c r="R183" i="8"/>
  <c r="P183" i="8"/>
  <c r="BI180" i="8"/>
  <c r="BH180" i="8"/>
  <c r="BG180" i="8"/>
  <c r="BF180" i="8"/>
  <c r="T180" i="8"/>
  <c r="R180" i="8"/>
  <c r="P180" i="8"/>
  <c r="BI175" i="8"/>
  <c r="BH175" i="8"/>
  <c r="BG175" i="8"/>
  <c r="BF175" i="8"/>
  <c r="T175" i="8"/>
  <c r="R175" i="8"/>
  <c r="P175" i="8"/>
  <c r="BI172" i="8"/>
  <c r="BH172" i="8"/>
  <c r="BG172" i="8"/>
  <c r="BF172" i="8"/>
  <c r="T172" i="8"/>
  <c r="R172" i="8"/>
  <c r="P172" i="8"/>
  <c r="BI159" i="8"/>
  <c r="BH159" i="8"/>
  <c r="BG159" i="8"/>
  <c r="BF159" i="8"/>
  <c r="T159" i="8"/>
  <c r="R159" i="8"/>
  <c r="P159" i="8"/>
  <c r="BI153" i="8"/>
  <c r="BH153" i="8"/>
  <c r="BG153" i="8"/>
  <c r="BF153" i="8"/>
  <c r="T153" i="8"/>
  <c r="R153" i="8"/>
  <c r="P153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2" i="8"/>
  <c r="BH132" i="8"/>
  <c r="BG132" i="8"/>
  <c r="BF132" i="8"/>
  <c r="T132" i="8"/>
  <c r="R132" i="8"/>
  <c r="P132" i="8"/>
  <c r="BI126" i="8"/>
  <c r="BH126" i="8"/>
  <c r="BG126" i="8"/>
  <c r="BF126" i="8"/>
  <c r="T126" i="8"/>
  <c r="R126" i="8"/>
  <c r="P126" i="8"/>
  <c r="BI122" i="8"/>
  <c r="BH122" i="8"/>
  <c r="BG122" i="8"/>
  <c r="BF122" i="8"/>
  <c r="T122" i="8"/>
  <c r="R122" i="8"/>
  <c r="P122" i="8"/>
  <c r="BI118" i="8"/>
  <c r="BH118" i="8"/>
  <c r="BG118" i="8"/>
  <c r="BF118" i="8"/>
  <c r="T118" i="8"/>
  <c r="R118" i="8"/>
  <c r="P118" i="8"/>
  <c r="BI114" i="8"/>
  <c r="BH114" i="8"/>
  <c r="BG114" i="8"/>
  <c r="BF114" i="8"/>
  <c r="T114" i="8"/>
  <c r="R114" i="8"/>
  <c r="P114" i="8"/>
  <c r="BI110" i="8"/>
  <c r="BH110" i="8"/>
  <c r="BG110" i="8"/>
  <c r="BF110" i="8"/>
  <c r="T110" i="8"/>
  <c r="R110" i="8"/>
  <c r="P110" i="8"/>
  <c r="BI106" i="8"/>
  <c r="BH106" i="8"/>
  <c r="BG106" i="8"/>
  <c r="BF106" i="8"/>
  <c r="T106" i="8"/>
  <c r="R106" i="8"/>
  <c r="P106" i="8"/>
  <c r="BI97" i="8"/>
  <c r="BH97" i="8"/>
  <c r="BG97" i="8"/>
  <c r="BF97" i="8"/>
  <c r="T97" i="8"/>
  <c r="R97" i="8"/>
  <c r="P97" i="8"/>
  <c r="BI88" i="8"/>
  <c r="BH88" i="8"/>
  <c r="BG88" i="8"/>
  <c r="BF88" i="8"/>
  <c r="T88" i="8"/>
  <c r="R88" i="8"/>
  <c r="P88" i="8"/>
  <c r="J82" i="8"/>
  <c r="J81" i="8"/>
  <c r="F81" i="8"/>
  <c r="F79" i="8"/>
  <c r="E77" i="8"/>
  <c r="J55" i="8"/>
  <c r="J54" i="8"/>
  <c r="F54" i="8"/>
  <c r="F52" i="8"/>
  <c r="E50" i="8"/>
  <c r="J18" i="8"/>
  <c r="E18" i="8"/>
  <c r="F82" i="8" s="1"/>
  <c r="J17" i="8"/>
  <c r="J12" i="8"/>
  <c r="J79" i="8"/>
  <c r="E7" i="8"/>
  <c r="E48" i="8" s="1"/>
  <c r="J37" i="7"/>
  <c r="J36" i="7"/>
  <c r="AY62" i="1"/>
  <c r="J35" i="7"/>
  <c r="AX62" i="1" s="1"/>
  <c r="BI867" i="7"/>
  <c r="BH867" i="7"/>
  <c r="BG867" i="7"/>
  <c r="BF867" i="7"/>
  <c r="T867" i="7"/>
  <c r="R867" i="7"/>
  <c r="P867" i="7"/>
  <c r="BI865" i="7"/>
  <c r="BH865" i="7"/>
  <c r="BG865" i="7"/>
  <c r="BF865" i="7"/>
  <c r="T865" i="7"/>
  <c r="R865" i="7"/>
  <c r="P865" i="7"/>
  <c r="BI863" i="7"/>
  <c r="BH863" i="7"/>
  <c r="BG863" i="7"/>
  <c r="BF863" i="7"/>
  <c r="T863" i="7"/>
  <c r="R863" i="7"/>
  <c r="P863" i="7"/>
  <c r="BI861" i="7"/>
  <c r="BH861" i="7"/>
  <c r="BG861" i="7"/>
  <c r="BF861" i="7"/>
  <c r="T861" i="7"/>
  <c r="R861" i="7"/>
  <c r="P861" i="7"/>
  <c r="BI858" i="7"/>
  <c r="BH858" i="7"/>
  <c r="BG858" i="7"/>
  <c r="BF858" i="7"/>
  <c r="T858" i="7"/>
  <c r="R858" i="7"/>
  <c r="P858" i="7"/>
  <c r="BI853" i="7"/>
  <c r="BH853" i="7"/>
  <c r="BG853" i="7"/>
  <c r="BF853" i="7"/>
  <c r="T853" i="7"/>
  <c r="R853" i="7"/>
  <c r="P853" i="7"/>
  <c r="BI852" i="7"/>
  <c r="BH852" i="7"/>
  <c r="BG852" i="7"/>
  <c r="BF852" i="7"/>
  <c r="T852" i="7"/>
  <c r="R852" i="7"/>
  <c r="P852" i="7"/>
  <c r="BI845" i="7"/>
  <c r="BH845" i="7"/>
  <c r="BG845" i="7"/>
  <c r="BF845" i="7"/>
  <c r="T845" i="7"/>
  <c r="R845" i="7"/>
  <c r="P845" i="7"/>
  <c r="BI841" i="7"/>
  <c r="BH841" i="7"/>
  <c r="BG841" i="7"/>
  <c r="BF841" i="7"/>
  <c r="T841" i="7"/>
  <c r="R841" i="7"/>
  <c r="P841" i="7"/>
  <c r="BI839" i="7"/>
  <c r="BH839" i="7"/>
  <c r="BG839" i="7"/>
  <c r="BF839" i="7"/>
  <c r="T839" i="7"/>
  <c r="R839" i="7"/>
  <c r="P839" i="7"/>
  <c r="BI837" i="7"/>
  <c r="BH837" i="7"/>
  <c r="BG837" i="7"/>
  <c r="BF837" i="7"/>
  <c r="T837" i="7"/>
  <c r="R837" i="7"/>
  <c r="P837" i="7"/>
  <c r="BI835" i="7"/>
  <c r="BH835" i="7"/>
  <c r="BG835" i="7"/>
  <c r="BF835" i="7"/>
  <c r="T835" i="7"/>
  <c r="R835" i="7"/>
  <c r="P835" i="7"/>
  <c r="BI824" i="7"/>
  <c r="BH824" i="7"/>
  <c r="BG824" i="7"/>
  <c r="BF824" i="7"/>
  <c r="T824" i="7"/>
  <c r="R824" i="7"/>
  <c r="P824" i="7"/>
  <c r="BI817" i="7"/>
  <c r="BH817" i="7"/>
  <c r="BG817" i="7"/>
  <c r="BF817" i="7"/>
  <c r="T817" i="7"/>
  <c r="R817" i="7"/>
  <c r="P817" i="7"/>
  <c r="BI814" i="7"/>
  <c r="BH814" i="7"/>
  <c r="BG814" i="7"/>
  <c r="BF814" i="7"/>
  <c r="T814" i="7"/>
  <c r="R814" i="7"/>
  <c r="P814" i="7"/>
  <c r="BI811" i="7"/>
  <c r="BH811" i="7"/>
  <c r="BG811" i="7"/>
  <c r="BF811" i="7"/>
  <c r="T811" i="7"/>
  <c r="R811" i="7"/>
  <c r="P811" i="7"/>
  <c r="BI809" i="7"/>
  <c r="BH809" i="7"/>
  <c r="BG809" i="7"/>
  <c r="BF809" i="7"/>
  <c r="T809" i="7"/>
  <c r="R809" i="7"/>
  <c r="P809" i="7"/>
  <c r="BI807" i="7"/>
  <c r="BH807" i="7"/>
  <c r="BG807" i="7"/>
  <c r="BF807" i="7"/>
  <c r="T807" i="7"/>
  <c r="R807" i="7"/>
  <c r="P807" i="7"/>
  <c r="BI797" i="7"/>
  <c r="BH797" i="7"/>
  <c r="BG797" i="7"/>
  <c r="BF797" i="7"/>
  <c r="T797" i="7"/>
  <c r="R797" i="7"/>
  <c r="P797" i="7"/>
  <c r="BI790" i="7"/>
  <c r="BH790" i="7"/>
  <c r="BG790" i="7"/>
  <c r="BF790" i="7"/>
  <c r="T790" i="7"/>
  <c r="R790" i="7"/>
  <c r="P790" i="7"/>
  <c r="BI779" i="7"/>
  <c r="BH779" i="7"/>
  <c r="BG779" i="7"/>
  <c r="BF779" i="7"/>
  <c r="T779" i="7"/>
  <c r="R779" i="7"/>
  <c r="P779" i="7"/>
  <c r="BI775" i="7"/>
  <c r="BH775" i="7"/>
  <c r="BG775" i="7"/>
  <c r="BF775" i="7"/>
  <c r="T775" i="7"/>
  <c r="R775" i="7"/>
  <c r="P775" i="7"/>
  <c r="BI771" i="7"/>
  <c r="BH771" i="7"/>
  <c r="BG771" i="7"/>
  <c r="BF771" i="7"/>
  <c r="T771" i="7"/>
  <c r="R771" i="7"/>
  <c r="P771" i="7"/>
  <c r="BI761" i="7"/>
  <c r="BH761" i="7"/>
  <c r="BG761" i="7"/>
  <c r="BF761" i="7"/>
  <c r="T761" i="7"/>
  <c r="R761" i="7"/>
  <c r="P761" i="7"/>
  <c r="BI751" i="7"/>
  <c r="BH751" i="7"/>
  <c r="BG751" i="7"/>
  <c r="BF751" i="7"/>
  <c r="T751" i="7"/>
  <c r="R751" i="7"/>
  <c r="P751" i="7"/>
  <c r="BI741" i="7"/>
  <c r="BH741" i="7"/>
  <c r="BG741" i="7"/>
  <c r="BF741" i="7"/>
  <c r="T741" i="7"/>
  <c r="R741" i="7"/>
  <c r="P741" i="7"/>
  <c r="BI737" i="7"/>
  <c r="BH737" i="7"/>
  <c r="BG737" i="7"/>
  <c r="BF737" i="7"/>
  <c r="T737" i="7"/>
  <c r="R737" i="7"/>
  <c r="P737" i="7"/>
  <c r="BI732" i="7"/>
  <c r="BH732" i="7"/>
  <c r="BG732" i="7"/>
  <c r="BF732" i="7"/>
  <c r="T732" i="7"/>
  <c r="R732" i="7"/>
  <c r="P732" i="7"/>
  <c r="BI730" i="7"/>
  <c r="BH730" i="7"/>
  <c r="BG730" i="7"/>
  <c r="BF730" i="7"/>
  <c r="T730" i="7"/>
  <c r="R730" i="7"/>
  <c r="P730" i="7"/>
  <c r="BI729" i="7"/>
  <c r="BH729" i="7"/>
  <c r="BG729" i="7"/>
  <c r="BF729" i="7"/>
  <c r="T729" i="7"/>
  <c r="R729" i="7"/>
  <c r="P729" i="7"/>
  <c r="BI728" i="7"/>
  <c r="BH728" i="7"/>
  <c r="BG728" i="7"/>
  <c r="BF728" i="7"/>
  <c r="T728" i="7"/>
  <c r="R728" i="7"/>
  <c r="P728" i="7"/>
  <c r="BI724" i="7"/>
  <c r="BH724" i="7"/>
  <c r="BG724" i="7"/>
  <c r="BF724" i="7"/>
  <c r="T724" i="7"/>
  <c r="R724" i="7"/>
  <c r="P724" i="7"/>
  <c r="BI722" i="7"/>
  <c r="BH722" i="7"/>
  <c r="BG722" i="7"/>
  <c r="BF722" i="7"/>
  <c r="T722" i="7"/>
  <c r="R722" i="7"/>
  <c r="P722" i="7"/>
  <c r="BI718" i="7"/>
  <c r="BH718" i="7"/>
  <c r="BG718" i="7"/>
  <c r="BF718" i="7"/>
  <c r="T718" i="7"/>
  <c r="R718" i="7"/>
  <c r="P718" i="7"/>
  <c r="BI714" i="7"/>
  <c r="BH714" i="7"/>
  <c r="BG714" i="7"/>
  <c r="BF714" i="7"/>
  <c r="T714" i="7"/>
  <c r="R714" i="7"/>
  <c r="P714" i="7"/>
  <c r="BI712" i="7"/>
  <c r="BH712" i="7"/>
  <c r="BG712" i="7"/>
  <c r="BF712" i="7"/>
  <c r="T712" i="7"/>
  <c r="R712" i="7"/>
  <c r="P712" i="7"/>
  <c r="BI711" i="7"/>
  <c r="BH711" i="7"/>
  <c r="BG711" i="7"/>
  <c r="BF711" i="7"/>
  <c r="T711" i="7"/>
  <c r="R711" i="7"/>
  <c r="P711" i="7"/>
  <c r="BI710" i="7"/>
  <c r="BH710" i="7"/>
  <c r="BG710" i="7"/>
  <c r="BF710" i="7"/>
  <c r="T710" i="7"/>
  <c r="R710" i="7"/>
  <c r="P710" i="7"/>
  <c r="BI704" i="7"/>
  <c r="BH704" i="7"/>
  <c r="BG704" i="7"/>
  <c r="BF704" i="7"/>
  <c r="T704" i="7"/>
  <c r="R704" i="7"/>
  <c r="P704" i="7"/>
  <c r="BI703" i="7"/>
  <c r="BH703" i="7"/>
  <c r="BG703" i="7"/>
  <c r="BF703" i="7"/>
  <c r="T703" i="7"/>
  <c r="R703" i="7"/>
  <c r="P703" i="7"/>
  <c r="BI701" i="7"/>
  <c r="BH701" i="7"/>
  <c r="BG701" i="7"/>
  <c r="BF701" i="7"/>
  <c r="T701" i="7"/>
  <c r="R701" i="7"/>
  <c r="P701" i="7"/>
  <c r="BI700" i="7"/>
  <c r="BH700" i="7"/>
  <c r="BG700" i="7"/>
  <c r="BF700" i="7"/>
  <c r="T700" i="7"/>
  <c r="R700" i="7"/>
  <c r="P700" i="7"/>
  <c r="BI699" i="7"/>
  <c r="BH699" i="7"/>
  <c r="BG699" i="7"/>
  <c r="BF699" i="7"/>
  <c r="T699" i="7"/>
  <c r="R699" i="7"/>
  <c r="P699" i="7"/>
  <c r="BI693" i="7"/>
  <c r="BH693" i="7"/>
  <c r="BG693" i="7"/>
  <c r="BF693" i="7"/>
  <c r="T693" i="7"/>
  <c r="R693" i="7"/>
  <c r="P693" i="7"/>
  <c r="BI692" i="7"/>
  <c r="BH692" i="7"/>
  <c r="BG692" i="7"/>
  <c r="BF692" i="7"/>
  <c r="T692" i="7"/>
  <c r="R692" i="7"/>
  <c r="P692" i="7"/>
  <c r="BI691" i="7"/>
  <c r="BH691" i="7"/>
  <c r="BG691" i="7"/>
  <c r="BF691" i="7"/>
  <c r="T691" i="7"/>
  <c r="R691" i="7"/>
  <c r="P691" i="7"/>
  <c r="BI685" i="7"/>
  <c r="BH685" i="7"/>
  <c r="BG685" i="7"/>
  <c r="BF685" i="7"/>
  <c r="T685" i="7"/>
  <c r="R685" i="7"/>
  <c r="P685" i="7"/>
  <c r="BI681" i="7"/>
  <c r="BH681" i="7"/>
  <c r="BG681" i="7"/>
  <c r="BF681" i="7"/>
  <c r="T681" i="7"/>
  <c r="R681" i="7"/>
  <c r="P681" i="7"/>
  <c r="BI677" i="7"/>
  <c r="BH677" i="7"/>
  <c r="BG677" i="7"/>
  <c r="BF677" i="7"/>
  <c r="T677" i="7"/>
  <c r="R677" i="7"/>
  <c r="P677" i="7"/>
  <c r="BI675" i="7"/>
  <c r="BH675" i="7"/>
  <c r="BG675" i="7"/>
  <c r="BF675" i="7"/>
  <c r="T675" i="7"/>
  <c r="R675" i="7"/>
  <c r="P675" i="7"/>
  <c r="BI671" i="7"/>
  <c r="BH671" i="7"/>
  <c r="BG671" i="7"/>
  <c r="BF671" i="7"/>
  <c r="T671" i="7"/>
  <c r="R671" i="7"/>
  <c r="P671" i="7"/>
  <c r="BI667" i="7"/>
  <c r="BH667" i="7"/>
  <c r="BG667" i="7"/>
  <c r="BF667" i="7"/>
  <c r="T667" i="7"/>
  <c r="R667" i="7"/>
  <c r="P667" i="7"/>
  <c r="BI665" i="7"/>
  <c r="BH665" i="7"/>
  <c r="BG665" i="7"/>
  <c r="BF665" i="7"/>
  <c r="T665" i="7"/>
  <c r="R665" i="7"/>
  <c r="P665" i="7"/>
  <c r="BI661" i="7"/>
  <c r="BH661" i="7"/>
  <c r="BG661" i="7"/>
  <c r="BF661" i="7"/>
  <c r="T661" i="7"/>
  <c r="R661" i="7"/>
  <c r="P661" i="7"/>
  <c r="BI659" i="7"/>
  <c r="BH659" i="7"/>
  <c r="BG659" i="7"/>
  <c r="BF659" i="7"/>
  <c r="T659" i="7"/>
  <c r="R659" i="7"/>
  <c r="P659" i="7"/>
  <c r="BI658" i="7"/>
  <c r="BH658" i="7"/>
  <c r="BG658" i="7"/>
  <c r="BF658" i="7"/>
  <c r="T658" i="7"/>
  <c r="R658" i="7"/>
  <c r="P658" i="7"/>
  <c r="BI653" i="7"/>
  <c r="BH653" i="7"/>
  <c r="BG653" i="7"/>
  <c r="BF653" i="7"/>
  <c r="T653" i="7"/>
  <c r="R653" i="7"/>
  <c r="P653" i="7"/>
  <c r="BI650" i="7"/>
  <c r="BH650" i="7"/>
  <c r="BG650" i="7"/>
  <c r="BF650" i="7"/>
  <c r="T650" i="7"/>
  <c r="R650" i="7"/>
  <c r="P650" i="7"/>
  <c r="BI647" i="7"/>
  <c r="BH647" i="7"/>
  <c r="BG647" i="7"/>
  <c r="BF647" i="7"/>
  <c r="T647" i="7"/>
  <c r="R647" i="7"/>
  <c r="P647" i="7"/>
  <c r="BI645" i="7"/>
  <c r="BH645" i="7"/>
  <c r="BG645" i="7"/>
  <c r="BF645" i="7"/>
  <c r="T645" i="7"/>
  <c r="R645" i="7"/>
  <c r="P645" i="7"/>
  <c r="BI644" i="7"/>
  <c r="BH644" i="7"/>
  <c r="BG644" i="7"/>
  <c r="BF644" i="7"/>
  <c r="T644" i="7"/>
  <c r="R644" i="7"/>
  <c r="P644" i="7"/>
  <c r="BI639" i="7"/>
  <c r="BH639" i="7"/>
  <c r="BG639" i="7"/>
  <c r="BF639" i="7"/>
  <c r="T639" i="7"/>
  <c r="R639" i="7"/>
  <c r="P639" i="7"/>
  <c r="BI634" i="7"/>
  <c r="BH634" i="7"/>
  <c r="BG634" i="7"/>
  <c r="BF634" i="7"/>
  <c r="T634" i="7"/>
  <c r="R634" i="7"/>
  <c r="P634" i="7"/>
  <c r="BI632" i="7"/>
  <c r="BH632" i="7"/>
  <c r="BG632" i="7"/>
  <c r="BF632" i="7"/>
  <c r="T632" i="7"/>
  <c r="R632" i="7"/>
  <c r="P632" i="7"/>
  <c r="BI626" i="7"/>
  <c r="BH626" i="7"/>
  <c r="BG626" i="7"/>
  <c r="BF626" i="7"/>
  <c r="T626" i="7"/>
  <c r="R626" i="7"/>
  <c r="P626" i="7"/>
  <c r="BI624" i="7"/>
  <c r="BH624" i="7"/>
  <c r="BG624" i="7"/>
  <c r="BF624" i="7"/>
  <c r="T624" i="7"/>
  <c r="R624" i="7"/>
  <c r="P624" i="7"/>
  <c r="BI618" i="7"/>
  <c r="BH618" i="7"/>
  <c r="BG618" i="7"/>
  <c r="BF618" i="7"/>
  <c r="T618" i="7"/>
  <c r="R618" i="7"/>
  <c r="P618" i="7"/>
  <c r="BI613" i="7"/>
  <c r="BH613" i="7"/>
  <c r="BG613" i="7"/>
  <c r="BF613" i="7"/>
  <c r="T613" i="7"/>
  <c r="R613" i="7"/>
  <c r="P613" i="7"/>
  <c r="BI608" i="7"/>
  <c r="BH608" i="7"/>
  <c r="BG608" i="7"/>
  <c r="BF608" i="7"/>
  <c r="T608" i="7"/>
  <c r="R608" i="7"/>
  <c r="P608" i="7"/>
  <c r="BI606" i="7"/>
  <c r="BH606" i="7"/>
  <c r="BG606" i="7"/>
  <c r="BF606" i="7"/>
  <c r="T606" i="7"/>
  <c r="R606" i="7"/>
  <c r="P606" i="7"/>
  <c r="BI605" i="7"/>
  <c r="BH605" i="7"/>
  <c r="BG605" i="7"/>
  <c r="BF605" i="7"/>
  <c r="T605" i="7"/>
  <c r="R605" i="7"/>
  <c r="P605" i="7"/>
  <c r="BI599" i="7"/>
  <c r="BH599" i="7"/>
  <c r="BG599" i="7"/>
  <c r="BF599" i="7"/>
  <c r="T599" i="7"/>
  <c r="R599" i="7"/>
  <c r="P599" i="7"/>
  <c r="BI595" i="7"/>
  <c r="BH595" i="7"/>
  <c r="BG595" i="7"/>
  <c r="BF595" i="7"/>
  <c r="T595" i="7"/>
  <c r="R595" i="7"/>
  <c r="P595" i="7"/>
  <c r="BI580" i="7"/>
  <c r="BH580" i="7"/>
  <c r="BG580" i="7"/>
  <c r="BF580" i="7"/>
  <c r="T580" i="7"/>
  <c r="R580" i="7"/>
  <c r="P580" i="7"/>
  <c r="BI578" i="7"/>
  <c r="BH578" i="7"/>
  <c r="BG578" i="7"/>
  <c r="BF578" i="7"/>
  <c r="T578" i="7"/>
  <c r="R578" i="7"/>
  <c r="P578" i="7"/>
  <c r="BI575" i="7"/>
  <c r="BH575" i="7"/>
  <c r="BG575" i="7"/>
  <c r="BF575" i="7"/>
  <c r="T575" i="7"/>
  <c r="R575" i="7"/>
  <c r="P575" i="7"/>
  <c r="BI563" i="7"/>
  <c r="BH563" i="7"/>
  <c r="BG563" i="7"/>
  <c r="BF563" i="7"/>
  <c r="T563" i="7"/>
  <c r="R563" i="7"/>
  <c r="P563" i="7"/>
  <c r="BI560" i="7"/>
  <c r="BH560" i="7"/>
  <c r="BG560" i="7"/>
  <c r="BF560" i="7"/>
  <c r="T560" i="7"/>
  <c r="R560" i="7"/>
  <c r="P560" i="7"/>
  <c r="BI542" i="7"/>
  <c r="BH542" i="7"/>
  <c r="BG542" i="7"/>
  <c r="BF542" i="7"/>
  <c r="T542" i="7"/>
  <c r="R542" i="7"/>
  <c r="P542" i="7"/>
  <c r="BI539" i="7"/>
  <c r="BH539" i="7"/>
  <c r="BG539" i="7"/>
  <c r="BF539" i="7"/>
  <c r="T539" i="7"/>
  <c r="R539" i="7"/>
  <c r="P539" i="7"/>
  <c r="BI527" i="7"/>
  <c r="BH527" i="7"/>
  <c r="BG527" i="7"/>
  <c r="BF527" i="7"/>
  <c r="T527" i="7"/>
  <c r="R527" i="7"/>
  <c r="P527" i="7"/>
  <c r="BI515" i="7"/>
  <c r="BH515" i="7"/>
  <c r="BG515" i="7"/>
  <c r="BF515" i="7"/>
  <c r="T515" i="7"/>
  <c r="R515" i="7"/>
  <c r="P515" i="7"/>
  <c r="BI501" i="7"/>
  <c r="BH501" i="7"/>
  <c r="BG501" i="7"/>
  <c r="BF501" i="7"/>
  <c r="T501" i="7"/>
  <c r="R501" i="7"/>
  <c r="P501" i="7"/>
  <c r="BI496" i="7"/>
  <c r="BH496" i="7"/>
  <c r="BG496" i="7"/>
  <c r="BF496" i="7"/>
  <c r="T496" i="7"/>
  <c r="R496" i="7"/>
  <c r="P496" i="7"/>
  <c r="BI491" i="7"/>
  <c r="BH491" i="7"/>
  <c r="BG491" i="7"/>
  <c r="BF491" i="7"/>
  <c r="T491" i="7"/>
  <c r="R491" i="7"/>
  <c r="P491" i="7"/>
  <c r="BI489" i="7"/>
  <c r="BH489" i="7"/>
  <c r="BG489" i="7"/>
  <c r="BF489" i="7"/>
  <c r="T489" i="7"/>
  <c r="R489" i="7"/>
  <c r="P489" i="7"/>
  <c r="BI486" i="7"/>
  <c r="BH486" i="7"/>
  <c r="BG486" i="7"/>
  <c r="BF486" i="7"/>
  <c r="T486" i="7"/>
  <c r="R486" i="7"/>
  <c r="P486" i="7"/>
  <c r="BI484" i="7"/>
  <c r="BH484" i="7"/>
  <c r="BG484" i="7"/>
  <c r="BF484" i="7"/>
  <c r="T484" i="7"/>
  <c r="R484" i="7"/>
  <c r="P484" i="7"/>
  <c r="BI482" i="7"/>
  <c r="BH482" i="7"/>
  <c r="BG482" i="7"/>
  <c r="BF482" i="7"/>
  <c r="T482" i="7"/>
  <c r="R482" i="7"/>
  <c r="P482" i="7"/>
  <c r="BI472" i="7"/>
  <c r="BH472" i="7"/>
  <c r="BG472" i="7"/>
  <c r="BF472" i="7"/>
  <c r="T472" i="7"/>
  <c r="R472" i="7"/>
  <c r="P472" i="7"/>
  <c r="BI467" i="7"/>
  <c r="BH467" i="7"/>
  <c r="BG467" i="7"/>
  <c r="BF467" i="7"/>
  <c r="T467" i="7"/>
  <c r="R467" i="7"/>
  <c r="P467" i="7"/>
  <c r="BI465" i="7"/>
  <c r="BH465" i="7"/>
  <c r="BG465" i="7"/>
  <c r="BF465" i="7"/>
  <c r="T465" i="7"/>
  <c r="R465" i="7"/>
  <c r="P465" i="7"/>
  <c r="BI450" i="7"/>
  <c r="BH450" i="7"/>
  <c r="BG450" i="7"/>
  <c r="BF450" i="7"/>
  <c r="T450" i="7"/>
  <c r="R450" i="7"/>
  <c r="P450" i="7"/>
  <c r="BI446" i="7"/>
  <c r="BH446" i="7"/>
  <c r="BG446" i="7"/>
  <c r="BF446" i="7"/>
  <c r="T446" i="7"/>
  <c r="R446" i="7"/>
  <c r="P446" i="7"/>
  <c r="BI444" i="7"/>
  <c r="BH444" i="7"/>
  <c r="BG444" i="7"/>
  <c r="BF444" i="7"/>
  <c r="T444" i="7"/>
  <c r="R444" i="7"/>
  <c r="P444" i="7"/>
  <c r="BI438" i="7"/>
  <c r="BH438" i="7"/>
  <c r="BG438" i="7"/>
  <c r="BF438" i="7"/>
  <c r="T438" i="7"/>
  <c r="R438" i="7"/>
  <c r="P438" i="7"/>
  <c r="BI413" i="7"/>
  <c r="BH413" i="7"/>
  <c r="BG413" i="7"/>
  <c r="BF413" i="7"/>
  <c r="T413" i="7"/>
  <c r="R413" i="7"/>
  <c r="P413" i="7"/>
  <c r="BI404" i="7"/>
  <c r="BH404" i="7"/>
  <c r="BG404" i="7"/>
  <c r="BF404" i="7"/>
  <c r="T404" i="7"/>
  <c r="R404" i="7"/>
  <c r="P404" i="7"/>
  <c r="BI385" i="7"/>
  <c r="BH385" i="7"/>
  <c r="BG385" i="7"/>
  <c r="BF385" i="7"/>
  <c r="T385" i="7"/>
  <c r="R385" i="7"/>
  <c r="P385" i="7"/>
  <c r="BI378" i="7"/>
  <c r="BH378" i="7"/>
  <c r="BG378" i="7"/>
  <c r="BF378" i="7"/>
  <c r="T378" i="7"/>
  <c r="R378" i="7"/>
  <c r="P378" i="7"/>
  <c r="BI364" i="7"/>
  <c r="BH364" i="7"/>
  <c r="BG364" i="7"/>
  <c r="BF364" i="7"/>
  <c r="T364" i="7"/>
  <c r="R364" i="7"/>
  <c r="P364" i="7"/>
  <c r="BI361" i="7"/>
  <c r="BH361" i="7"/>
  <c r="BG361" i="7"/>
  <c r="BF361" i="7"/>
  <c r="T361" i="7"/>
  <c r="R361" i="7"/>
  <c r="P361" i="7"/>
  <c r="BI356" i="7"/>
  <c r="BH356" i="7"/>
  <c r="BG356" i="7"/>
  <c r="BF356" i="7"/>
  <c r="T356" i="7"/>
  <c r="R356" i="7"/>
  <c r="P356" i="7"/>
  <c r="BI353" i="7"/>
  <c r="BH353" i="7"/>
  <c r="BG353" i="7"/>
  <c r="BF353" i="7"/>
  <c r="T353" i="7"/>
  <c r="R353" i="7"/>
  <c r="P353" i="7"/>
  <c r="BI347" i="7"/>
  <c r="BH347" i="7"/>
  <c r="BG347" i="7"/>
  <c r="BF347" i="7"/>
  <c r="T347" i="7"/>
  <c r="R347" i="7"/>
  <c r="P347" i="7"/>
  <c r="BI344" i="7"/>
  <c r="BH344" i="7"/>
  <c r="BG344" i="7"/>
  <c r="BF344" i="7"/>
  <c r="T344" i="7"/>
  <c r="R344" i="7"/>
  <c r="P344" i="7"/>
  <c r="BI336" i="7"/>
  <c r="BH336" i="7"/>
  <c r="BG336" i="7"/>
  <c r="BF336" i="7"/>
  <c r="T336" i="7"/>
  <c r="R336" i="7"/>
  <c r="P336" i="7"/>
  <c r="BI322" i="7"/>
  <c r="BH322" i="7"/>
  <c r="BG322" i="7"/>
  <c r="BF322" i="7"/>
  <c r="T322" i="7"/>
  <c r="R322" i="7"/>
  <c r="P322" i="7"/>
  <c r="BI320" i="7"/>
  <c r="BH320" i="7"/>
  <c r="BG320" i="7"/>
  <c r="BF320" i="7"/>
  <c r="T320" i="7"/>
  <c r="R320" i="7"/>
  <c r="P320" i="7"/>
  <c r="BI309" i="7"/>
  <c r="BH309" i="7"/>
  <c r="BG309" i="7"/>
  <c r="BF309" i="7"/>
  <c r="T309" i="7"/>
  <c r="R309" i="7"/>
  <c r="P309" i="7"/>
  <c r="BI307" i="7"/>
  <c r="BH307" i="7"/>
  <c r="BG307" i="7"/>
  <c r="BF307" i="7"/>
  <c r="T307" i="7"/>
  <c r="R307" i="7"/>
  <c r="P307" i="7"/>
  <c r="BI305" i="7"/>
  <c r="BH305" i="7"/>
  <c r="BG305" i="7"/>
  <c r="BF305" i="7"/>
  <c r="T305" i="7"/>
  <c r="R305" i="7"/>
  <c r="P305" i="7"/>
  <c r="BI303" i="7"/>
  <c r="BH303" i="7"/>
  <c r="BG303" i="7"/>
  <c r="BF303" i="7"/>
  <c r="T303" i="7"/>
  <c r="R303" i="7"/>
  <c r="P303" i="7"/>
  <c r="BI295" i="7"/>
  <c r="BH295" i="7"/>
  <c r="BG295" i="7"/>
  <c r="BF295" i="7"/>
  <c r="T295" i="7"/>
  <c r="R295" i="7"/>
  <c r="P295" i="7"/>
  <c r="BI291" i="7"/>
  <c r="BH291" i="7"/>
  <c r="BG291" i="7"/>
  <c r="BF291" i="7"/>
  <c r="T291" i="7"/>
  <c r="R291" i="7"/>
  <c r="P291" i="7"/>
  <c r="BI284" i="7"/>
  <c r="BH284" i="7"/>
  <c r="BG284" i="7"/>
  <c r="BF284" i="7"/>
  <c r="T284" i="7"/>
  <c r="R284" i="7"/>
  <c r="P284" i="7"/>
  <c r="BI280" i="7"/>
  <c r="BH280" i="7"/>
  <c r="BG280" i="7"/>
  <c r="BF280" i="7"/>
  <c r="T280" i="7"/>
  <c r="R280" i="7"/>
  <c r="P280" i="7"/>
  <c r="BI276" i="7"/>
  <c r="BH276" i="7"/>
  <c r="BG276" i="7"/>
  <c r="BF276" i="7"/>
  <c r="T276" i="7"/>
  <c r="R276" i="7"/>
  <c r="P276" i="7"/>
  <c r="BI272" i="7"/>
  <c r="BH272" i="7"/>
  <c r="BG272" i="7"/>
  <c r="BF272" i="7"/>
  <c r="T272" i="7"/>
  <c r="R272" i="7"/>
  <c r="P272" i="7"/>
  <c r="BI265" i="7"/>
  <c r="BH265" i="7"/>
  <c r="BG265" i="7"/>
  <c r="BF265" i="7"/>
  <c r="T265" i="7"/>
  <c r="R265" i="7"/>
  <c r="P265" i="7"/>
  <c r="BI261" i="7"/>
  <c r="BH261" i="7"/>
  <c r="BG261" i="7"/>
  <c r="BF261" i="7"/>
  <c r="T261" i="7"/>
  <c r="R261" i="7"/>
  <c r="P261" i="7"/>
  <c r="BI254" i="7"/>
  <c r="BH254" i="7"/>
  <c r="BG254" i="7"/>
  <c r="BF254" i="7"/>
  <c r="T254" i="7"/>
  <c r="R254" i="7"/>
  <c r="P254" i="7"/>
  <c r="BI250" i="7"/>
  <c r="BH250" i="7"/>
  <c r="BG250" i="7"/>
  <c r="BF250" i="7"/>
  <c r="T250" i="7"/>
  <c r="R250" i="7"/>
  <c r="P250" i="7"/>
  <c r="BI243" i="7"/>
  <c r="BH243" i="7"/>
  <c r="BG243" i="7"/>
  <c r="BF243" i="7"/>
  <c r="T243" i="7"/>
  <c r="R243" i="7"/>
  <c r="P243" i="7"/>
  <c r="BI225" i="7"/>
  <c r="BH225" i="7"/>
  <c r="BG225" i="7"/>
  <c r="BF225" i="7"/>
  <c r="T225" i="7"/>
  <c r="R225" i="7"/>
  <c r="P225" i="7"/>
  <c r="BI218" i="7"/>
  <c r="BH218" i="7"/>
  <c r="BG218" i="7"/>
  <c r="BF218" i="7"/>
  <c r="T218" i="7"/>
  <c r="R218" i="7"/>
  <c r="P218" i="7"/>
  <c r="BI214" i="7"/>
  <c r="BH214" i="7"/>
  <c r="BG214" i="7"/>
  <c r="BF214" i="7"/>
  <c r="T214" i="7"/>
  <c r="R214" i="7"/>
  <c r="P214" i="7"/>
  <c r="BI210" i="7"/>
  <c r="BH210" i="7"/>
  <c r="BG210" i="7"/>
  <c r="BF210" i="7"/>
  <c r="T210" i="7"/>
  <c r="R210" i="7"/>
  <c r="P210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198" i="7"/>
  <c r="BH198" i="7"/>
  <c r="BG198" i="7"/>
  <c r="BF198" i="7"/>
  <c r="T198" i="7"/>
  <c r="R198" i="7"/>
  <c r="P198" i="7"/>
  <c r="BI194" i="7"/>
  <c r="BH194" i="7"/>
  <c r="BG194" i="7"/>
  <c r="BF194" i="7"/>
  <c r="T194" i="7"/>
  <c r="R194" i="7"/>
  <c r="P194" i="7"/>
  <c r="BI190" i="7"/>
  <c r="BH190" i="7"/>
  <c r="BG190" i="7"/>
  <c r="BF190" i="7"/>
  <c r="T190" i="7"/>
  <c r="R190" i="7"/>
  <c r="P190" i="7"/>
  <c r="BI186" i="7"/>
  <c r="BH186" i="7"/>
  <c r="BG186" i="7"/>
  <c r="BF186" i="7"/>
  <c r="T186" i="7"/>
  <c r="R186" i="7"/>
  <c r="P186" i="7"/>
  <c r="BI182" i="7"/>
  <c r="BH182" i="7"/>
  <c r="BG182" i="7"/>
  <c r="BF182" i="7"/>
  <c r="T182" i="7"/>
  <c r="R182" i="7"/>
  <c r="P182" i="7"/>
  <c r="BI178" i="7"/>
  <c r="BH178" i="7"/>
  <c r="BG178" i="7"/>
  <c r="BF178" i="7"/>
  <c r="T178" i="7"/>
  <c r="R178" i="7"/>
  <c r="P178" i="7"/>
  <c r="BI169" i="7"/>
  <c r="BH169" i="7"/>
  <c r="BG169" i="7"/>
  <c r="BF169" i="7"/>
  <c r="T169" i="7"/>
  <c r="R169" i="7"/>
  <c r="P169" i="7"/>
  <c r="BI158" i="7"/>
  <c r="BH158" i="7"/>
  <c r="BG158" i="7"/>
  <c r="BF158" i="7"/>
  <c r="T158" i="7"/>
  <c r="R158" i="7"/>
  <c r="P158" i="7"/>
  <c r="BI148" i="7"/>
  <c r="BH148" i="7"/>
  <c r="BG148" i="7"/>
  <c r="BF148" i="7"/>
  <c r="T148" i="7"/>
  <c r="R148" i="7"/>
  <c r="P148" i="7"/>
  <c r="BI143" i="7"/>
  <c r="BH143" i="7"/>
  <c r="BG143" i="7"/>
  <c r="BF143" i="7"/>
  <c r="T143" i="7"/>
  <c r="R143" i="7"/>
  <c r="P143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19" i="7"/>
  <c r="BH119" i="7"/>
  <c r="BG119" i="7"/>
  <c r="BF119" i="7"/>
  <c r="T119" i="7"/>
  <c r="R119" i="7"/>
  <c r="P119" i="7"/>
  <c r="BI113" i="7"/>
  <c r="BH113" i="7"/>
  <c r="BG113" i="7"/>
  <c r="BF113" i="7"/>
  <c r="T113" i="7"/>
  <c r="R113" i="7"/>
  <c r="P113" i="7"/>
  <c r="BI111" i="7"/>
  <c r="BH111" i="7"/>
  <c r="BG111" i="7"/>
  <c r="BF111" i="7"/>
  <c r="T111" i="7"/>
  <c r="R111" i="7"/>
  <c r="P111" i="7"/>
  <c r="BI100" i="7"/>
  <c r="BH100" i="7"/>
  <c r="BG100" i="7"/>
  <c r="BF100" i="7"/>
  <c r="T100" i="7"/>
  <c r="R100" i="7"/>
  <c r="P100" i="7"/>
  <c r="BI94" i="7"/>
  <c r="BH94" i="7"/>
  <c r="BG94" i="7"/>
  <c r="BF94" i="7"/>
  <c r="T94" i="7"/>
  <c r="R94" i="7"/>
  <c r="P94" i="7"/>
  <c r="J88" i="7"/>
  <c r="J87" i="7"/>
  <c r="F87" i="7"/>
  <c r="F85" i="7"/>
  <c r="E83" i="7"/>
  <c r="J55" i="7"/>
  <c r="J54" i="7"/>
  <c r="F54" i="7"/>
  <c r="F52" i="7"/>
  <c r="E50" i="7"/>
  <c r="J18" i="7"/>
  <c r="E18" i="7"/>
  <c r="F55" i="7"/>
  <c r="J17" i="7"/>
  <c r="J12" i="7"/>
  <c r="J52" i="7" s="1"/>
  <c r="E7" i="7"/>
  <c r="E48" i="7"/>
  <c r="J37" i="6"/>
  <c r="J36" i="6"/>
  <c r="AY61" i="1"/>
  <c r="J35" i="6"/>
  <c r="AX61" i="1" s="1"/>
  <c r="BI691" i="6"/>
  <c r="BH691" i="6"/>
  <c r="BG691" i="6"/>
  <c r="BF691" i="6"/>
  <c r="T691" i="6"/>
  <c r="R691" i="6"/>
  <c r="P691" i="6"/>
  <c r="BI690" i="6"/>
  <c r="BH690" i="6"/>
  <c r="BG690" i="6"/>
  <c r="BF690" i="6"/>
  <c r="T690" i="6"/>
  <c r="R690" i="6"/>
  <c r="P690" i="6"/>
  <c r="BI683" i="6"/>
  <c r="BH683" i="6"/>
  <c r="BG683" i="6"/>
  <c r="BF683" i="6"/>
  <c r="T683" i="6"/>
  <c r="R683" i="6"/>
  <c r="P683" i="6"/>
  <c r="BI679" i="6"/>
  <c r="BH679" i="6"/>
  <c r="BG679" i="6"/>
  <c r="BF679" i="6"/>
  <c r="T679" i="6"/>
  <c r="R679" i="6"/>
  <c r="P679" i="6"/>
  <c r="BI677" i="6"/>
  <c r="BH677" i="6"/>
  <c r="BG677" i="6"/>
  <c r="BF677" i="6"/>
  <c r="T677" i="6"/>
  <c r="R677" i="6"/>
  <c r="P677" i="6"/>
  <c r="BI675" i="6"/>
  <c r="BH675" i="6"/>
  <c r="BG675" i="6"/>
  <c r="BF675" i="6"/>
  <c r="T675" i="6"/>
  <c r="R675" i="6"/>
  <c r="P675" i="6"/>
  <c r="BI673" i="6"/>
  <c r="BH673" i="6"/>
  <c r="BG673" i="6"/>
  <c r="BF673" i="6"/>
  <c r="T673" i="6"/>
  <c r="R673" i="6"/>
  <c r="P673" i="6"/>
  <c r="BI664" i="6"/>
  <c r="BH664" i="6"/>
  <c r="BG664" i="6"/>
  <c r="BF664" i="6"/>
  <c r="T664" i="6"/>
  <c r="R664" i="6"/>
  <c r="P664" i="6"/>
  <c r="BI660" i="6"/>
  <c r="BH660" i="6"/>
  <c r="BG660" i="6"/>
  <c r="BF660" i="6"/>
  <c r="T660" i="6"/>
  <c r="R660" i="6"/>
  <c r="P660" i="6"/>
  <c r="BI657" i="6"/>
  <c r="BH657" i="6"/>
  <c r="BG657" i="6"/>
  <c r="BF657" i="6"/>
  <c r="T657" i="6"/>
  <c r="R657" i="6"/>
  <c r="P657" i="6"/>
  <c r="BI654" i="6"/>
  <c r="BH654" i="6"/>
  <c r="BG654" i="6"/>
  <c r="BF654" i="6"/>
  <c r="T654" i="6"/>
  <c r="R654" i="6"/>
  <c r="P654" i="6"/>
  <c r="BI652" i="6"/>
  <c r="BH652" i="6"/>
  <c r="BG652" i="6"/>
  <c r="BF652" i="6"/>
  <c r="T652" i="6"/>
  <c r="R652" i="6"/>
  <c r="P652" i="6"/>
  <c r="BI650" i="6"/>
  <c r="BH650" i="6"/>
  <c r="BG650" i="6"/>
  <c r="BF650" i="6"/>
  <c r="T650" i="6"/>
  <c r="R650" i="6"/>
  <c r="P650" i="6"/>
  <c r="BI642" i="6"/>
  <c r="BH642" i="6"/>
  <c r="BG642" i="6"/>
  <c r="BF642" i="6"/>
  <c r="T642" i="6"/>
  <c r="R642" i="6"/>
  <c r="P642" i="6"/>
  <c r="BI637" i="6"/>
  <c r="BH637" i="6"/>
  <c r="BG637" i="6"/>
  <c r="BF637" i="6"/>
  <c r="T637" i="6"/>
  <c r="T636" i="6" s="1"/>
  <c r="R637" i="6"/>
  <c r="R636" i="6" s="1"/>
  <c r="P637" i="6"/>
  <c r="P636" i="6" s="1"/>
  <c r="BI633" i="6"/>
  <c r="BH633" i="6"/>
  <c r="BG633" i="6"/>
  <c r="BF633" i="6"/>
  <c r="T633" i="6"/>
  <c r="R633" i="6"/>
  <c r="P633" i="6"/>
  <c r="BI628" i="6"/>
  <c r="BH628" i="6"/>
  <c r="BG628" i="6"/>
  <c r="BF628" i="6"/>
  <c r="T628" i="6"/>
  <c r="R628" i="6"/>
  <c r="P628" i="6"/>
  <c r="BI618" i="6"/>
  <c r="BH618" i="6"/>
  <c r="BG618" i="6"/>
  <c r="BF618" i="6"/>
  <c r="T618" i="6"/>
  <c r="R618" i="6"/>
  <c r="P618" i="6"/>
  <c r="BI608" i="6"/>
  <c r="BH608" i="6"/>
  <c r="BG608" i="6"/>
  <c r="BF608" i="6"/>
  <c r="T608" i="6"/>
  <c r="R608" i="6"/>
  <c r="P608" i="6"/>
  <c r="BI604" i="6"/>
  <c r="BH604" i="6"/>
  <c r="BG604" i="6"/>
  <c r="BF604" i="6"/>
  <c r="T604" i="6"/>
  <c r="R604" i="6"/>
  <c r="P604" i="6"/>
  <c r="BI599" i="6"/>
  <c r="BH599" i="6"/>
  <c r="BG599" i="6"/>
  <c r="BF599" i="6"/>
  <c r="T599" i="6"/>
  <c r="R599" i="6"/>
  <c r="P599" i="6"/>
  <c r="BI597" i="6"/>
  <c r="BH597" i="6"/>
  <c r="BG597" i="6"/>
  <c r="BF597" i="6"/>
  <c r="T597" i="6"/>
  <c r="R597" i="6"/>
  <c r="P597" i="6"/>
  <c r="BI596" i="6"/>
  <c r="BH596" i="6"/>
  <c r="BG596" i="6"/>
  <c r="BF596" i="6"/>
  <c r="T596" i="6"/>
  <c r="R596" i="6"/>
  <c r="P596" i="6"/>
  <c r="BI595" i="6"/>
  <c r="BH595" i="6"/>
  <c r="BG595" i="6"/>
  <c r="BF595" i="6"/>
  <c r="T595" i="6"/>
  <c r="R595" i="6"/>
  <c r="P595" i="6"/>
  <c r="BI591" i="6"/>
  <c r="BH591" i="6"/>
  <c r="BG591" i="6"/>
  <c r="BF591" i="6"/>
  <c r="T591" i="6"/>
  <c r="R591" i="6"/>
  <c r="P591" i="6"/>
  <c r="BI590" i="6"/>
  <c r="BH590" i="6"/>
  <c r="BG590" i="6"/>
  <c r="BF590" i="6"/>
  <c r="T590" i="6"/>
  <c r="R590" i="6"/>
  <c r="P590" i="6"/>
  <c r="BI589" i="6"/>
  <c r="BH589" i="6"/>
  <c r="BG589" i="6"/>
  <c r="BF589" i="6"/>
  <c r="T589" i="6"/>
  <c r="R589" i="6"/>
  <c r="P589" i="6"/>
  <c r="BI585" i="6"/>
  <c r="BH585" i="6"/>
  <c r="BG585" i="6"/>
  <c r="BF585" i="6"/>
  <c r="T585" i="6"/>
  <c r="R585" i="6"/>
  <c r="P585" i="6"/>
  <c r="BI583" i="6"/>
  <c r="BH583" i="6"/>
  <c r="BG583" i="6"/>
  <c r="BF583" i="6"/>
  <c r="T583" i="6"/>
  <c r="R583" i="6"/>
  <c r="P583" i="6"/>
  <c r="BI579" i="6"/>
  <c r="BH579" i="6"/>
  <c r="BG579" i="6"/>
  <c r="BF579" i="6"/>
  <c r="T579" i="6"/>
  <c r="R579" i="6"/>
  <c r="P579" i="6"/>
  <c r="BI575" i="6"/>
  <c r="BH575" i="6"/>
  <c r="BG575" i="6"/>
  <c r="BF575" i="6"/>
  <c r="T575" i="6"/>
  <c r="R575" i="6"/>
  <c r="P575" i="6"/>
  <c r="BI574" i="6"/>
  <c r="BH574" i="6"/>
  <c r="BG574" i="6"/>
  <c r="BF574" i="6"/>
  <c r="T574" i="6"/>
  <c r="R574" i="6"/>
  <c r="P574" i="6"/>
  <c r="BI572" i="6"/>
  <c r="BH572" i="6"/>
  <c r="BG572" i="6"/>
  <c r="BF572" i="6"/>
  <c r="T572" i="6"/>
  <c r="R572" i="6"/>
  <c r="P572" i="6"/>
  <c r="BI571" i="6"/>
  <c r="BH571" i="6"/>
  <c r="BG571" i="6"/>
  <c r="BF571" i="6"/>
  <c r="T571" i="6"/>
  <c r="R571" i="6"/>
  <c r="P571" i="6"/>
  <c r="BI570" i="6"/>
  <c r="BH570" i="6"/>
  <c r="BG570" i="6"/>
  <c r="BF570" i="6"/>
  <c r="T570" i="6"/>
  <c r="R570" i="6"/>
  <c r="P570" i="6"/>
  <c r="BI564" i="6"/>
  <c r="BH564" i="6"/>
  <c r="BG564" i="6"/>
  <c r="BF564" i="6"/>
  <c r="T564" i="6"/>
  <c r="R564" i="6"/>
  <c r="P564" i="6"/>
  <c r="BI561" i="6"/>
  <c r="BH561" i="6"/>
  <c r="BG561" i="6"/>
  <c r="BF561" i="6"/>
  <c r="T561" i="6"/>
  <c r="R561" i="6"/>
  <c r="P561" i="6"/>
  <c r="BI560" i="6"/>
  <c r="BH560" i="6"/>
  <c r="BG560" i="6"/>
  <c r="BF560" i="6"/>
  <c r="T560" i="6"/>
  <c r="R560" i="6"/>
  <c r="P560" i="6"/>
  <c r="BI554" i="6"/>
  <c r="BH554" i="6"/>
  <c r="BG554" i="6"/>
  <c r="BF554" i="6"/>
  <c r="T554" i="6"/>
  <c r="R554" i="6"/>
  <c r="P554" i="6"/>
  <c r="BI552" i="6"/>
  <c r="BH552" i="6"/>
  <c r="BG552" i="6"/>
  <c r="BF552" i="6"/>
  <c r="T552" i="6"/>
  <c r="R552" i="6"/>
  <c r="P552" i="6"/>
  <c r="BI551" i="6"/>
  <c r="BH551" i="6"/>
  <c r="BG551" i="6"/>
  <c r="BF551" i="6"/>
  <c r="T551" i="6"/>
  <c r="R551" i="6"/>
  <c r="P551" i="6"/>
  <c r="BI550" i="6"/>
  <c r="BH550" i="6"/>
  <c r="BG550" i="6"/>
  <c r="BF550" i="6"/>
  <c r="T550" i="6"/>
  <c r="R550" i="6"/>
  <c r="P550" i="6"/>
  <c r="BI544" i="6"/>
  <c r="BH544" i="6"/>
  <c r="BG544" i="6"/>
  <c r="BF544" i="6"/>
  <c r="T544" i="6"/>
  <c r="R544" i="6"/>
  <c r="P544" i="6"/>
  <c r="BI540" i="6"/>
  <c r="BH540" i="6"/>
  <c r="BG540" i="6"/>
  <c r="BF540" i="6"/>
  <c r="T540" i="6"/>
  <c r="R540" i="6"/>
  <c r="P540" i="6"/>
  <c r="BI536" i="6"/>
  <c r="BH536" i="6"/>
  <c r="BG536" i="6"/>
  <c r="BF536" i="6"/>
  <c r="T536" i="6"/>
  <c r="R536" i="6"/>
  <c r="P536" i="6"/>
  <c r="BI534" i="6"/>
  <c r="BH534" i="6"/>
  <c r="BG534" i="6"/>
  <c r="BF534" i="6"/>
  <c r="T534" i="6"/>
  <c r="R534" i="6"/>
  <c r="P534" i="6"/>
  <c r="BI530" i="6"/>
  <c r="BH530" i="6"/>
  <c r="BG530" i="6"/>
  <c r="BF530" i="6"/>
  <c r="T530" i="6"/>
  <c r="R530" i="6"/>
  <c r="P530" i="6"/>
  <c r="BI526" i="6"/>
  <c r="BH526" i="6"/>
  <c r="BG526" i="6"/>
  <c r="BF526" i="6"/>
  <c r="T526" i="6"/>
  <c r="R526" i="6"/>
  <c r="P526" i="6"/>
  <c r="BI522" i="6"/>
  <c r="BH522" i="6"/>
  <c r="BG522" i="6"/>
  <c r="BF522" i="6"/>
  <c r="T522" i="6"/>
  <c r="R522" i="6"/>
  <c r="P522" i="6"/>
  <c r="BI520" i="6"/>
  <c r="BH520" i="6"/>
  <c r="BG520" i="6"/>
  <c r="BF520" i="6"/>
  <c r="T520" i="6"/>
  <c r="R520" i="6"/>
  <c r="P520" i="6"/>
  <c r="BI519" i="6"/>
  <c r="BH519" i="6"/>
  <c r="BG519" i="6"/>
  <c r="BF519" i="6"/>
  <c r="T519" i="6"/>
  <c r="R519" i="6"/>
  <c r="P519" i="6"/>
  <c r="BI515" i="6"/>
  <c r="BH515" i="6"/>
  <c r="BG515" i="6"/>
  <c r="BF515" i="6"/>
  <c r="T515" i="6"/>
  <c r="R515" i="6"/>
  <c r="P515" i="6"/>
  <c r="BI514" i="6"/>
  <c r="BH514" i="6"/>
  <c r="BG514" i="6"/>
  <c r="BF514" i="6"/>
  <c r="T514" i="6"/>
  <c r="R514" i="6"/>
  <c r="P514" i="6"/>
  <c r="BI509" i="6"/>
  <c r="BH509" i="6"/>
  <c r="BG509" i="6"/>
  <c r="BF509" i="6"/>
  <c r="T509" i="6"/>
  <c r="R509" i="6"/>
  <c r="P509" i="6"/>
  <c r="BI504" i="6"/>
  <c r="BH504" i="6"/>
  <c r="BG504" i="6"/>
  <c r="BF504" i="6"/>
  <c r="T504" i="6"/>
  <c r="R504" i="6"/>
  <c r="P504" i="6"/>
  <c r="BI502" i="6"/>
  <c r="BH502" i="6"/>
  <c r="BG502" i="6"/>
  <c r="BF502" i="6"/>
  <c r="T502" i="6"/>
  <c r="R502" i="6"/>
  <c r="P502" i="6"/>
  <c r="BI496" i="6"/>
  <c r="BH496" i="6"/>
  <c r="BG496" i="6"/>
  <c r="BF496" i="6"/>
  <c r="T496" i="6"/>
  <c r="R496" i="6"/>
  <c r="P496" i="6"/>
  <c r="BI491" i="6"/>
  <c r="BH491" i="6"/>
  <c r="BG491" i="6"/>
  <c r="BF491" i="6"/>
  <c r="T491" i="6"/>
  <c r="R491" i="6"/>
  <c r="P491" i="6"/>
  <c r="BI486" i="6"/>
  <c r="BH486" i="6"/>
  <c r="BG486" i="6"/>
  <c r="BF486" i="6"/>
  <c r="T486" i="6"/>
  <c r="R486" i="6"/>
  <c r="P486" i="6"/>
  <c r="BI484" i="6"/>
  <c r="BH484" i="6"/>
  <c r="BG484" i="6"/>
  <c r="BF484" i="6"/>
  <c r="T484" i="6"/>
  <c r="R484" i="6"/>
  <c r="P484" i="6"/>
  <c r="BI479" i="6"/>
  <c r="BH479" i="6"/>
  <c r="BG479" i="6"/>
  <c r="BF479" i="6"/>
  <c r="T479" i="6"/>
  <c r="R479" i="6"/>
  <c r="P479" i="6"/>
  <c r="BI474" i="6"/>
  <c r="BH474" i="6"/>
  <c r="BG474" i="6"/>
  <c r="BF474" i="6"/>
  <c r="T474" i="6"/>
  <c r="R474" i="6"/>
  <c r="P474" i="6"/>
  <c r="BI469" i="6"/>
  <c r="BH469" i="6"/>
  <c r="BG469" i="6"/>
  <c r="BF469" i="6"/>
  <c r="T469" i="6"/>
  <c r="R469" i="6"/>
  <c r="P469" i="6"/>
  <c r="BI467" i="6"/>
  <c r="BH467" i="6"/>
  <c r="BG467" i="6"/>
  <c r="BF467" i="6"/>
  <c r="T467" i="6"/>
  <c r="R467" i="6"/>
  <c r="P467" i="6"/>
  <c r="BI463" i="6"/>
  <c r="BH463" i="6"/>
  <c r="BG463" i="6"/>
  <c r="BF463" i="6"/>
  <c r="T463" i="6"/>
  <c r="R463" i="6"/>
  <c r="P463" i="6"/>
  <c r="BI456" i="6"/>
  <c r="BH456" i="6"/>
  <c r="BG456" i="6"/>
  <c r="BF456" i="6"/>
  <c r="T456" i="6"/>
  <c r="R456" i="6"/>
  <c r="P456" i="6"/>
  <c r="BI454" i="6"/>
  <c r="BH454" i="6"/>
  <c r="BG454" i="6"/>
  <c r="BF454" i="6"/>
  <c r="T454" i="6"/>
  <c r="R454" i="6"/>
  <c r="P454" i="6"/>
  <c r="BI451" i="6"/>
  <c r="BH451" i="6"/>
  <c r="BG451" i="6"/>
  <c r="BF451" i="6"/>
  <c r="T451" i="6"/>
  <c r="R451" i="6"/>
  <c r="P451" i="6"/>
  <c r="BI448" i="6"/>
  <c r="BH448" i="6"/>
  <c r="BG448" i="6"/>
  <c r="BF448" i="6"/>
  <c r="T448" i="6"/>
  <c r="R448" i="6"/>
  <c r="P448" i="6"/>
  <c r="BI436" i="6"/>
  <c r="BH436" i="6"/>
  <c r="BG436" i="6"/>
  <c r="BF436" i="6"/>
  <c r="T436" i="6"/>
  <c r="R436" i="6"/>
  <c r="P436" i="6"/>
  <c r="BI433" i="6"/>
  <c r="BH433" i="6"/>
  <c r="BG433" i="6"/>
  <c r="BF433" i="6"/>
  <c r="T433" i="6"/>
  <c r="R433" i="6"/>
  <c r="P433" i="6"/>
  <c r="BI420" i="6"/>
  <c r="BH420" i="6"/>
  <c r="BG420" i="6"/>
  <c r="BF420" i="6"/>
  <c r="T420" i="6"/>
  <c r="R420" i="6"/>
  <c r="P420" i="6"/>
  <c r="BI407" i="6"/>
  <c r="BH407" i="6"/>
  <c r="BG407" i="6"/>
  <c r="BF407" i="6"/>
  <c r="T407" i="6"/>
  <c r="R407" i="6"/>
  <c r="P407" i="6"/>
  <c r="BI397" i="6"/>
  <c r="BH397" i="6"/>
  <c r="BG397" i="6"/>
  <c r="BF397" i="6"/>
  <c r="T397" i="6"/>
  <c r="R397" i="6"/>
  <c r="P397" i="6"/>
  <c r="BI393" i="6"/>
  <c r="BH393" i="6"/>
  <c r="BG393" i="6"/>
  <c r="BF393" i="6"/>
  <c r="T393" i="6"/>
  <c r="R393" i="6"/>
  <c r="P393" i="6"/>
  <c r="BI389" i="6"/>
  <c r="BH389" i="6"/>
  <c r="BG389" i="6"/>
  <c r="BF389" i="6"/>
  <c r="T389" i="6"/>
  <c r="R389" i="6"/>
  <c r="P389" i="6"/>
  <c r="BI387" i="6"/>
  <c r="BH387" i="6"/>
  <c r="BG387" i="6"/>
  <c r="BF387" i="6"/>
  <c r="T387" i="6"/>
  <c r="R387" i="6"/>
  <c r="P387" i="6"/>
  <c r="BI384" i="6"/>
  <c r="BH384" i="6"/>
  <c r="BG384" i="6"/>
  <c r="BF384" i="6"/>
  <c r="T384" i="6"/>
  <c r="R384" i="6"/>
  <c r="P384" i="6"/>
  <c r="BI382" i="6"/>
  <c r="BH382" i="6"/>
  <c r="BG382" i="6"/>
  <c r="BF382" i="6"/>
  <c r="T382" i="6"/>
  <c r="R382" i="6"/>
  <c r="P382" i="6"/>
  <c r="BI380" i="6"/>
  <c r="BH380" i="6"/>
  <c r="BG380" i="6"/>
  <c r="BF380" i="6"/>
  <c r="T380" i="6"/>
  <c r="R380" i="6"/>
  <c r="P380" i="6"/>
  <c r="BI370" i="6"/>
  <c r="BH370" i="6"/>
  <c r="BG370" i="6"/>
  <c r="BF370" i="6"/>
  <c r="T370" i="6"/>
  <c r="R370" i="6"/>
  <c r="P370" i="6"/>
  <c r="BI368" i="6"/>
  <c r="BH368" i="6"/>
  <c r="BG368" i="6"/>
  <c r="BF368" i="6"/>
  <c r="T368" i="6"/>
  <c r="R368" i="6"/>
  <c r="P368" i="6"/>
  <c r="BI359" i="6"/>
  <c r="BH359" i="6"/>
  <c r="BG359" i="6"/>
  <c r="BF359" i="6"/>
  <c r="T359" i="6"/>
  <c r="R359" i="6"/>
  <c r="P359" i="6"/>
  <c r="BI357" i="6"/>
  <c r="BH357" i="6"/>
  <c r="BG357" i="6"/>
  <c r="BF357" i="6"/>
  <c r="T357" i="6"/>
  <c r="R357" i="6"/>
  <c r="P357" i="6"/>
  <c r="BI352" i="6"/>
  <c r="BH352" i="6"/>
  <c r="BG352" i="6"/>
  <c r="BF352" i="6"/>
  <c r="T352" i="6"/>
  <c r="R352" i="6"/>
  <c r="P352" i="6"/>
  <c r="BI335" i="6"/>
  <c r="BH335" i="6"/>
  <c r="BG335" i="6"/>
  <c r="BF335" i="6"/>
  <c r="T335" i="6"/>
  <c r="R335" i="6"/>
  <c r="P335" i="6"/>
  <c r="BI317" i="6"/>
  <c r="BH317" i="6"/>
  <c r="BG317" i="6"/>
  <c r="BF317" i="6"/>
  <c r="T317" i="6"/>
  <c r="R317" i="6"/>
  <c r="P317" i="6"/>
  <c r="BI311" i="6"/>
  <c r="BH311" i="6"/>
  <c r="BG311" i="6"/>
  <c r="BF311" i="6"/>
  <c r="T311" i="6"/>
  <c r="R311" i="6"/>
  <c r="P311" i="6"/>
  <c r="BI306" i="6"/>
  <c r="BH306" i="6"/>
  <c r="BG306" i="6"/>
  <c r="BF306" i="6"/>
  <c r="T306" i="6"/>
  <c r="R306" i="6"/>
  <c r="P306" i="6"/>
  <c r="BI292" i="6"/>
  <c r="BH292" i="6"/>
  <c r="BG292" i="6"/>
  <c r="BF292" i="6"/>
  <c r="T292" i="6"/>
  <c r="R292" i="6"/>
  <c r="P292" i="6"/>
  <c r="BI289" i="6"/>
  <c r="BH289" i="6"/>
  <c r="BG289" i="6"/>
  <c r="BF289" i="6"/>
  <c r="T289" i="6"/>
  <c r="R289" i="6"/>
  <c r="P289" i="6"/>
  <c r="BI284" i="6"/>
  <c r="BH284" i="6"/>
  <c r="BG284" i="6"/>
  <c r="BF284" i="6"/>
  <c r="T284" i="6"/>
  <c r="R284" i="6"/>
  <c r="P284" i="6"/>
  <c r="BI281" i="6"/>
  <c r="BH281" i="6"/>
  <c r="BG281" i="6"/>
  <c r="BF281" i="6"/>
  <c r="T281" i="6"/>
  <c r="R281" i="6"/>
  <c r="P281" i="6"/>
  <c r="BI266" i="6"/>
  <c r="BH266" i="6"/>
  <c r="BG266" i="6"/>
  <c r="BF266" i="6"/>
  <c r="T266" i="6"/>
  <c r="R266" i="6"/>
  <c r="P266" i="6"/>
  <c r="BI260" i="6"/>
  <c r="BH260" i="6"/>
  <c r="BG260" i="6"/>
  <c r="BF260" i="6"/>
  <c r="T260" i="6"/>
  <c r="R260" i="6"/>
  <c r="P260" i="6"/>
  <c r="BI246" i="6"/>
  <c r="BH246" i="6"/>
  <c r="BG246" i="6"/>
  <c r="BF246" i="6"/>
  <c r="T246" i="6"/>
  <c r="R246" i="6"/>
  <c r="P246" i="6"/>
  <c r="BI244" i="6"/>
  <c r="BH244" i="6"/>
  <c r="BG244" i="6"/>
  <c r="BF244" i="6"/>
  <c r="T244" i="6"/>
  <c r="R244" i="6"/>
  <c r="P244" i="6"/>
  <c r="BI237" i="6"/>
  <c r="BH237" i="6"/>
  <c r="BG237" i="6"/>
  <c r="BF237" i="6"/>
  <c r="T237" i="6"/>
  <c r="R237" i="6"/>
  <c r="P237" i="6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R233" i="6"/>
  <c r="P233" i="6"/>
  <c r="BI231" i="6"/>
  <c r="BH231" i="6"/>
  <c r="BG231" i="6"/>
  <c r="BF231" i="6"/>
  <c r="T231" i="6"/>
  <c r="R231" i="6"/>
  <c r="P231" i="6"/>
  <c r="BI223" i="6"/>
  <c r="BH223" i="6"/>
  <c r="BG223" i="6"/>
  <c r="BF223" i="6"/>
  <c r="T223" i="6"/>
  <c r="R223" i="6"/>
  <c r="P223" i="6"/>
  <c r="BI219" i="6"/>
  <c r="BH219" i="6"/>
  <c r="BG219" i="6"/>
  <c r="BF219" i="6"/>
  <c r="T219" i="6"/>
  <c r="R219" i="6"/>
  <c r="P219" i="6"/>
  <c r="BI212" i="6"/>
  <c r="BH212" i="6"/>
  <c r="BG212" i="6"/>
  <c r="BF212" i="6"/>
  <c r="T212" i="6"/>
  <c r="R212" i="6"/>
  <c r="P212" i="6"/>
  <c r="BI208" i="6"/>
  <c r="BH208" i="6"/>
  <c r="BG208" i="6"/>
  <c r="BF208" i="6"/>
  <c r="T208" i="6"/>
  <c r="R208" i="6"/>
  <c r="P208" i="6"/>
  <c r="BI204" i="6"/>
  <c r="BH204" i="6"/>
  <c r="BG204" i="6"/>
  <c r="BF204" i="6"/>
  <c r="T204" i="6"/>
  <c r="R204" i="6"/>
  <c r="P204" i="6"/>
  <c r="BI200" i="6"/>
  <c r="BH200" i="6"/>
  <c r="BG200" i="6"/>
  <c r="BF200" i="6"/>
  <c r="T200" i="6"/>
  <c r="R200" i="6"/>
  <c r="P200" i="6"/>
  <c r="BI196" i="6"/>
  <c r="BH196" i="6"/>
  <c r="BG196" i="6"/>
  <c r="BF196" i="6"/>
  <c r="T196" i="6"/>
  <c r="R196" i="6"/>
  <c r="P196" i="6"/>
  <c r="BI192" i="6"/>
  <c r="BH192" i="6"/>
  <c r="BG192" i="6"/>
  <c r="BF192" i="6"/>
  <c r="T192" i="6"/>
  <c r="R192" i="6"/>
  <c r="P192" i="6"/>
  <c r="BI181" i="6"/>
  <c r="BH181" i="6"/>
  <c r="BG181" i="6"/>
  <c r="BF181" i="6"/>
  <c r="T181" i="6"/>
  <c r="R181" i="6"/>
  <c r="P181" i="6"/>
  <c r="BI177" i="6"/>
  <c r="BH177" i="6"/>
  <c r="BG177" i="6"/>
  <c r="BF177" i="6"/>
  <c r="T177" i="6"/>
  <c r="R177" i="6"/>
  <c r="P177" i="6"/>
  <c r="BI173" i="6"/>
  <c r="BH173" i="6"/>
  <c r="BG173" i="6"/>
  <c r="BF173" i="6"/>
  <c r="T173" i="6"/>
  <c r="R173" i="6"/>
  <c r="P173" i="6"/>
  <c r="BI169" i="6"/>
  <c r="BH169" i="6"/>
  <c r="BG169" i="6"/>
  <c r="BF169" i="6"/>
  <c r="T169" i="6"/>
  <c r="R169" i="6"/>
  <c r="P169" i="6"/>
  <c r="BI165" i="6"/>
  <c r="BH165" i="6"/>
  <c r="BG165" i="6"/>
  <c r="BF165" i="6"/>
  <c r="T165" i="6"/>
  <c r="R165" i="6"/>
  <c r="P165" i="6"/>
  <c r="BI161" i="6"/>
  <c r="BH161" i="6"/>
  <c r="BG161" i="6"/>
  <c r="BF161" i="6"/>
  <c r="T161" i="6"/>
  <c r="R161" i="6"/>
  <c r="P161" i="6"/>
  <c r="BI157" i="6"/>
  <c r="BH157" i="6"/>
  <c r="BG157" i="6"/>
  <c r="BF157" i="6"/>
  <c r="T157" i="6"/>
  <c r="R157" i="6"/>
  <c r="P157" i="6"/>
  <c r="BI153" i="6"/>
  <c r="BH153" i="6"/>
  <c r="BG153" i="6"/>
  <c r="BF153" i="6"/>
  <c r="T153" i="6"/>
  <c r="R153" i="6"/>
  <c r="P153" i="6"/>
  <c r="BI149" i="6"/>
  <c r="BH149" i="6"/>
  <c r="BG149" i="6"/>
  <c r="BF149" i="6"/>
  <c r="T149" i="6"/>
  <c r="R149" i="6"/>
  <c r="P149" i="6"/>
  <c r="BI145" i="6"/>
  <c r="BH145" i="6"/>
  <c r="BG145" i="6"/>
  <c r="BF145" i="6"/>
  <c r="T145" i="6"/>
  <c r="R145" i="6"/>
  <c r="P145" i="6"/>
  <c r="BI141" i="6"/>
  <c r="BH141" i="6"/>
  <c r="BG141" i="6"/>
  <c r="BF141" i="6"/>
  <c r="T141" i="6"/>
  <c r="R141" i="6"/>
  <c r="P141" i="6"/>
  <c r="BI134" i="6"/>
  <c r="BH134" i="6"/>
  <c r="BG134" i="6"/>
  <c r="BF134" i="6"/>
  <c r="T134" i="6"/>
  <c r="R134" i="6"/>
  <c r="P134" i="6"/>
  <c r="BI125" i="6"/>
  <c r="BH125" i="6"/>
  <c r="BG125" i="6"/>
  <c r="BF125" i="6"/>
  <c r="T125" i="6"/>
  <c r="R125" i="6"/>
  <c r="P125" i="6"/>
  <c r="BI115" i="6"/>
  <c r="BH115" i="6"/>
  <c r="BG115" i="6"/>
  <c r="BF115" i="6"/>
  <c r="T115" i="6"/>
  <c r="R115" i="6"/>
  <c r="P115" i="6"/>
  <c r="BI113" i="6"/>
  <c r="BH113" i="6"/>
  <c r="BG113" i="6"/>
  <c r="BF113" i="6"/>
  <c r="T113" i="6"/>
  <c r="R113" i="6"/>
  <c r="P113" i="6"/>
  <c r="BI111" i="6"/>
  <c r="BH111" i="6"/>
  <c r="BG111" i="6"/>
  <c r="BF111" i="6"/>
  <c r="T111" i="6"/>
  <c r="R111" i="6"/>
  <c r="P111" i="6"/>
  <c r="BI104" i="6"/>
  <c r="BH104" i="6"/>
  <c r="BG104" i="6"/>
  <c r="BF104" i="6"/>
  <c r="T104" i="6"/>
  <c r="R104" i="6"/>
  <c r="P104" i="6"/>
  <c r="BI102" i="6"/>
  <c r="BH102" i="6"/>
  <c r="BG102" i="6"/>
  <c r="BF102" i="6"/>
  <c r="T102" i="6"/>
  <c r="R102" i="6"/>
  <c r="P102" i="6"/>
  <c r="BI93" i="6"/>
  <c r="BH93" i="6"/>
  <c r="BG93" i="6"/>
  <c r="BF93" i="6"/>
  <c r="T93" i="6"/>
  <c r="R93" i="6"/>
  <c r="P93" i="6"/>
  <c r="J87" i="6"/>
  <c r="J86" i="6"/>
  <c r="F86" i="6"/>
  <c r="F84" i="6"/>
  <c r="E82" i="6"/>
  <c r="J55" i="6"/>
  <c r="J54" i="6"/>
  <c r="F54" i="6"/>
  <c r="F52" i="6"/>
  <c r="E50" i="6"/>
  <c r="J18" i="6"/>
  <c r="E18" i="6"/>
  <c r="F87" i="6" s="1"/>
  <c r="J17" i="6"/>
  <c r="J12" i="6"/>
  <c r="J84" i="6" s="1"/>
  <c r="E7" i="6"/>
  <c r="E80" i="6" s="1"/>
  <c r="J39" i="5"/>
  <c r="J38" i="5"/>
  <c r="AY60" i="1" s="1"/>
  <c r="J37" i="5"/>
  <c r="AX60" i="1"/>
  <c r="BI761" i="5"/>
  <c r="BH761" i="5"/>
  <c r="BG761" i="5"/>
  <c r="BF761" i="5"/>
  <c r="T761" i="5"/>
  <c r="R761" i="5"/>
  <c r="P761" i="5"/>
  <c r="BI752" i="5"/>
  <c r="BH752" i="5"/>
  <c r="BG752" i="5"/>
  <c r="BF752" i="5"/>
  <c r="T752" i="5"/>
  <c r="T751" i="5" s="1"/>
  <c r="R752" i="5"/>
  <c r="R751" i="5"/>
  <c r="P752" i="5"/>
  <c r="P751" i="5" s="1"/>
  <c r="BI749" i="5"/>
  <c r="BH749" i="5"/>
  <c r="BG749" i="5"/>
  <c r="BF749" i="5"/>
  <c r="T749" i="5"/>
  <c r="R749" i="5"/>
  <c r="P749" i="5"/>
  <c r="BI740" i="5"/>
  <c r="BH740" i="5"/>
  <c r="BG740" i="5"/>
  <c r="BF740" i="5"/>
  <c r="T740" i="5"/>
  <c r="R740" i="5"/>
  <c r="P740" i="5"/>
  <c r="BI730" i="5"/>
  <c r="BH730" i="5"/>
  <c r="BG730" i="5"/>
  <c r="BF730" i="5"/>
  <c r="T730" i="5"/>
  <c r="R730" i="5"/>
  <c r="P730" i="5"/>
  <c r="BI728" i="5"/>
  <c r="BH728" i="5"/>
  <c r="BG728" i="5"/>
  <c r="BF728" i="5"/>
  <c r="T728" i="5"/>
  <c r="R728" i="5"/>
  <c r="P728" i="5"/>
  <c r="BI719" i="5"/>
  <c r="BH719" i="5"/>
  <c r="BG719" i="5"/>
  <c r="BF719" i="5"/>
  <c r="T719" i="5"/>
  <c r="R719" i="5"/>
  <c r="P719" i="5"/>
  <c r="BI717" i="5"/>
  <c r="BH717" i="5"/>
  <c r="BG717" i="5"/>
  <c r="BF717" i="5"/>
  <c r="T717" i="5"/>
  <c r="R717" i="5"/>
  <c r="P717" i="5"/>
  <c r="BI704" i="5"/>
  <c r="BH704" i="5"/>
  <c r="BG704" i="5"/>
  <c r="BF704" i="5"/>
  <c r="T704" i="5"/>
  <c r="R704" i="5"/>
  <c r="P704" i="5"/>
  <c r="BI700" i="5"/>
  <c r="BH700" i="5"/>
  <c r="BG700" i="5"/>
  <c r="BF700" i="5"/>
  <c r="T700" i="5"/>
  <c r="R700" i="5"/>
  <c r="P700" i="5"/>
  <c r="BI691" i="5"/>
  <c r="BH691" i="5"/>
  <c r="BG691" i="5"/>
  <c r="BF691" i="5"/>
  <c r="T691" i="5"/>
  <c r="R691" i="5"/>
  <c r="P691" i="5"/>
  <c r="BI687" i="5"/>
  <c r="BH687" i="5"/>
  <c r="BG687" i="5"/>
  <c r="BF687" i="5"/>
  <c r="T687" i="5"/>
  <c r="R687" i="5"/>
  <c r="P687" i="5"/>
  <c r="BI674" i="5"/>
  <c r="BH674" i="5"/>
  <c r="BG674" i="5"/>
  <c r="BF674" i="5"/>
  <c r="T674" i="5"/>
  <c r="R674" i="5"/>
  <c r="P674" i="5"/>
  <c r="BI670" i="5"/>
  <c r="BH670" i="5"/>
  <c r="BG670" i="5"/>
  <c r="BF670" i="5"/>
  <c r="T670" i="5"/>
  <c r="R670" i="5"/>
  <c r="P670" i="5"/>
  <c r="BI668" i="5"/>
  <c r="BH668" i="5"/>
  <c r="BG668" i="5"/>
  <c r="BF668" i="5"/>
  <c r="T668" i="5"/>
  <c r="R668" i="5"/>
  <c r="P668" i="5"/>
  <c r="BI665" i="5"/>
  <c r="BH665" i="5"/>
  <c r="BG665" i="5"/>
  <c r="BF665" i="5"/>
  <c r="T665" i="5"/>
  <c r="R665" i="5"/>
  <c r="P665" i="5"/>
  <c r="BI663" i="5"/>
  <c r="BH663" i="5"/>
  <c r="BG663" i="5"/>
  <c r="BF663" i="5"/>
  <c r="T663" i="5"/>
  <c r="R663" i="5"/>
  <c r="P663" i="5"/>
  <c r="BI660" i="5"/>
  <c r="BH660" i="5"/>
  <c r="BG660" i="5"/>
  <c r="BF660" i="5"/>
  <c r="T660" i="5"/>
  <c r="R660" i="5"/>
  <c r="P660" i="5"/>
  <c r="BI658" i="5"/>
  <c r="BH658" i="5"/>
  <c r="BG658" i="5"/>
  <c r="BF658" i="5"/>
  <c r="T658" i="5"/>
  <c r="R658" i="5"/>
  <c r="P658" i="5"/>
  <c r="BI649" i="5"/>
  <c r="BH649" i="5"/>
  <c r="BG649" i="5"/>
  <c r="BF649" i="5"/>
  <c r="T649" i="5"/>
  <c r="R649" i="5"/>
  <c r="P649" i="5"/>
  <c r="BI641" i="5"/>
  <c r="BH641" i="5"/>
  <c r="BG641" i="5"/>
  <c r="BF641" i="5"/>
  <c r="T641" i="5"/>
  <c r="R641" i="5"/>
  <c r="P641" i="5"/>
  <c r="BI633" i="5"/>
  <c r="BH633" i="5"/>
  <c r="BG633" i="5"/>
  <c r="BF633" i="5"/>
  <c r="T633" i="5"/>
  <c r="R633" i="5"/>
  <c r="P633" i="5"/>
  <c r="BI625" i="5"/>
  <c r="BH625" i="5"/>
  <c r="BG625" i="5"/>
  <c r="BF625" i="5"/>
  <c r="T625" i="5"/>
  <c r="R625" i="5"/>
  <c r="P625" i="5"/>
  <c r="BI619" i="5"/>
  <c r="BH619" i="5"/>
  <c r="BG619" i="5"/>
  <c r="BF619" i="5"/>
  <c r="T619" i="5"/>
  <c r="R619" i="5"/>
  <c r="P619" i="5"/>
  <c r="BI613" i="5"/>
  <c r="BH613" i="5"/>
  <c r="BG613" i="5"/>
  <c r="BF613" i="5"/>
  <c r="T613" i="5"/>
  <c r="R613" i="5"/>
  <c r="P613" i="5"/>
  <c r="BI607" i="5"/>
  <c r="BH607" i="5"/>
  <c r="BG607" i="5"/>
  <c r="BF607" i="5"/>
  <c r="T607" i="5"/>
  <c r="R607" i="5"/>
  <c r="P607" i="5"/>
  <c r="BI601" i="5"/>
  <c r="BH601" i="5"/>
  <c r="BG601" i="5"/>
  <c r="BF601" i="5"/>
  <c r="T601" i="5"/>
  <c r="R601" i="5"/>
  <c r="P601" i="5"/>
  <c r="BI595" i="5"/>
  <c r="BH595" i="5"/>
  <c r="BG595" i="5"/>
  <c r="BF595" i="5"/>
  <c r="T595" i="5"/>
  <c r="R595" i="5"/>
  <c r="P595" i="5"/>
  <c r="BI592" i="5"/>
  <c r="BH592" i="5"/>
  <c r="BG592" i="5"/>
  <c r="BF592" i="5"/>
  <c r="T592" i="5"/>
  <c r="R592" i="5"/>
  <c r="P592" i="5"/>
  <c r="BI584" i="5"/>
  <c r="BH584" i="5"/>
  <c r="BG584" i="5"/>
  <c r="BF584" i="5"/>
  <c r="T584" i="5"/>
  <c r="R584" i="5"/>
  <c r="P584" i="5"/>
  <c r="BI578" i="5"/>
  <c r="BH578" i="5"/>
  <c r="BG578" i="5"/>
  <c r="BF578" i="5"/>
  <c r="T578" i="5"/>
  <c r="R578" i="5"/>
  <c r="P578" i="5"/>
  <c r="BI572" i="5"/>
  <c r="BH572" i="5"/>
  <c r="BG572" i="5"/>
  <c r="BF572" i="5"/>
  <c r="T572" i="5"/>
  <c r="R572" i="5"/>
  <c r="P572" i="5"/>
  <c r="BI566" i="5"/>
  <c r="BH566" i="5"/>
  <c r="BG566" i="5"/>
  <c r="BF566" i="5"/>
  <c r="T566" i="5"/>
  <c r="R566" i="5"/>
  <c r="P566" i="5"/>
  <c r="BI554" i="5"/>
  <c r="BH554" i="5"/>
  <c r="BG554" i="5"/>
  <c r="BF554" i="5"/>
  <c r="T554" i="5"/>
  <c r="R554" i="5"/>
  <c r="P554" i="5"/>
  <c r="BI543" i="5"/>
  <c r="BH543" i="5"/>
  <c r="BG543" i="5"/>
  <c r="BF543" i="5"/>
  <c r="T543" i="5"/>
  <c r="R543" i="5"/>
  <c r="P543" i="5"/>
  <c r="BI532" i="5"/>
  <c r="BH532" i="5"/>
  <c r="BG532" i="5"/>
  <c r="BF532" i="5"/>
  <c r="T532" i="5"/>
  <c r="R532" i="5"/>
  <c r="P532" i="5"/>
  <c r="BI531" i="5"/>
  <c r="BH531" i="5"/>
  <c r="BG531" i="5"/>
  <c r="BF531" i="5"/>
  <c r="T531" i="5"/>
  <c r="R531" i="5"/>
  <c r="P531" i="5"/>
  <c r="BI524" i="5"/>
  <c r="BH524" i="5"/>
  <c r="BG524" i="5"/>
  <c r="BF524" i="5"/>
  <c r="T524" i="5"/>
  <c r="R524" i="5"/>
  <c r="P524" i="5"/>
  <c r="BI522" i="5"/>
  <c r="BH522" i="5"/>
  <c r="BG522" i="5"/>
  <c r="BF522" i="5"/>
  <c r="T522" i="5"/>
  <c r="R522" i="5"/>
  <c r="P522" i="5"/>
  <c r="BI521" i="5"/>
  <c r="BH521" i="5"/>
  <c r="BG521" i="5"/>
  <c r="BF521" i="5"/>
  <c r="T521" i="5"/>
  <c r="R521" i="5"/>
  <c r="P521" i="5"/>
  <c r="BI514" i="5"/>
  <c r="BH514" i="5"/>
  <c r="BG514" i="5"/>
  <c r="BF514" i="5"/>
  <c r="T514" i="5"/>
  <c r="R514" i="5"/>
  <c r="P514" i="5"/>
  <c r="BI512" i="5"/>
  <c r="BH512" i="5"/>
  <c r="BG512" i="5"/>
  <c r="BF512" i="5"/>
  <c r="T512" i="5"/>
  <c r="R512" i="5"/>
  <c r="P512" i="5"/>
  <c r="BI511" i="5"/>
  <c r="BH511" i="5"/>
  <c r="BG511" i="5"/>
  <c r="BF511" i="5"/>
  <c r="T511" i="5"/>
  <c r="R511" i="5"/>
  <c r="P511" i="5"/>
  <c r="BI504" i="5"/>
  <c r="BH504" i="5"/>
  <c r="BG504" i="5"/>
  <c r="BF504" i="5"/>
  <c r="T504" i="5"/>
  <c r="R504" i="5"/>
  <c r="P504" i="5"/>
  <c r="BI502" i="5"/>
  <c r="BH502" i="5"/>
  <c r="BG502" i="5"/>
  <c r="BF502" i="5"/>
  <c r="T502" i="5"/>
  <c r="R502" i="5"/>
  <c r="P502" i="5"/>
  <c r="BI495" i="5"/>
  <c r="BH495" i="5"/>
  <c r="BG495" i="5"/>
  <c r="BF495" i="5"/>
  <c r="T495" i="5"/>
  <c r="R495" i="5"/>
  <c r="P495" i="5"/>
  <c r="BI488" i="5"/>
  <c r="BH488" i="5"/>
  <c r="BG488" i="5"/>
  <c r="BF488" i="5"/>
  <c r="T488" i="5"/>
  <c r="R488" i="5"/>
  <c r="P488" i="5"/>
  <c r="BI486" i="5"/>
  <c r="BH486" i="5"/>
  <c r="BG486" i="5"/>
  <c r="BF486" i="5"/>
  <c r="T486" i="5"/>
  <c r="R486" i="5"/>
  <c r="P486" i="5"/>
  <c r="BI484" i="5"/>
  <c r="BH484" i="5"/>
  <c r="BG484" i="5"/>
  <c r="BF484" i="5"/>
  <c r="T484" i="5"/>
  <c r="R484" i="5"/>
  <c r="P484" i="5"/>
  <c r="BI482" i="5"/>
  <c r="BH482" i="5"/>
  <c r="BG482" i="5"/>
  <c r="BF482" i="5"/>
  <c r="T482" i="5"/>
  <c r="R482" i="5"/>
  <c r="P482" i="5"/>
  <c r="BI477" i="5"/>
  <c r="BH477" i="5"/>
  <c r="BG477" i="5"/>
  <c r="BF477" i="5"/>
  <c r="T477" i="5"/>
  <c r="R477" i="5"/>
  <c r="P477" i="5"/>
  <c r="BI471" i="5"/>
  <c r="BH471" i="5"/>
  <c r="BG471" i="5"/>
  <c r="BF471" i="5"/>
  <c r="T471" i="5"/>
  <c r="R471" i="5"/>
  <c r="P471" i="5"/>
  <c r="BI465" i="5"/>
  <c r="BH465" i="5"/>
  <c r="BG465" i="5"/>
  <c r="BF465" i="5"/>
  <c r="T465" i="5"/>
  <c r="R465" i="5"/>
  <c r="P465" i="5"/>
  <c r="BI463" i="5"/>
  <c r="BH463" i="5"/>
  <c r="BG463" i="5"/>
  <c r="BF463" i="5"/>
  <c r="T463" i="5"/>
  <c r="R463" i="5"/>
  <c r="P463" i="5"/>
  <c r="BI458" i="5"/>
  <c r="BH458" i="5"/>
  <c r="BG458" i="5"/>
  <c r="BF458" i="5"/>
  <c r="T458" i="5"/>
  <c r="R458" i="5"/>
  <c r="P458" i="5"/>
  <c r="BI451" i="5"/>
  <c r="BH451" i="5"/>
  <c r="BG451" i="5"/>
  <c r="BF451" i="5"/>
  <c r="T451" i="5"/>
  <c r="R451" i="5"/>
  <c r="P451" i="5"/>
  <c r="BI449" i="5"/>
  <c r="BH449" i="5"/>
  <c r="BG449" i="5"/>
  <c r="BF449" i="5"/>
  <c r="T449" i="5"/>
  <c r="R449" i="5"/>
  <c r="P449" i="5"/>
  <c r="BI442" i="5"/>
  <c r="BH442" i="5"/>
  <c r="BG442" i="5"/>
  <c r="BF442" i="5"/>
  <c r="T442" i="5"/>
  <c r="R442" i="5"/>
  <c r="P442" i="5"/>
  <c r="BI440" i="5"/>
  <c r="BH440" i="5"/>
  <c r="BG440" i="5"/>
  <c r="BF440" i="5"/>
  <c r="T440" i="5"/>
  <c r="R440" i="5"/>
  <c r="P440" i="5"/>
  <c r="BI430" i="5"/>
  <c r="BH430" i="5"/>
  <c r="BG430" i="5"/>
  <c r="BF430" i="5"/>
  <c r="T430" i="5"/>
  <c r="R430" i="5"/>
  <c r="P430" i="5"/>
  <c r="BI428" i="5"/>
  <c r="BH428" i="5"/>
  <c r="BG428" i="5"/>
  <c r="BF428" i="5"/>
  <c r="T428" i="5"/>
  <c r="R428" i="5"/>
  <c r="P428" i="5"/>
  <c r="BI426" i="5"/>
  <c r="BH426" i="5"/>
  <c r="BG426" i="5"/>
  <c r="BF426" i="5"/>
  <c r="T426" i="5"/>
  <c r="R426" i="5"/>
  <c r="P426" i="5"/>
  <c r="BI419" i="5"/>
  <c r="BH419" i="5"/>
  <c r="BG419" i="5"/>
  <c r="BF419" i="5"/>
  <c r="T419" i="5"/>
  <c r="R419" i="5"/>
  <c r="P419" i="5"/>
  <c r="BI408" i="5"/>
  <c r="BH408" i="5"/>
  <c r="BG408" i="5"/>
  <c r="BF408" i="5"/>
  <c r="T408" i="5"/>
  <c r="R408" i="5"/>
  <c r="P408" i="5"/>
  <c r="BI401" i="5"/>
  <c r="BH401" i="5"/>
  <c r="BG401" i="5"/>
  <c r="BF401" i="5"/>
  <c r="T401" i="5"/>
  <c r="R401" i="5"/>
  <c r="P401" i="5"/>
  <c r="BI399" i="5"/>
  <c r="BH399" i="5"/>
  <c r="BG399" i="5"/>
  <c r="BF399" i="5"/>
  <c r="T399" i="5"/>
  <c r="R399" i="5"/>
  <c r="P399" i="5"/>
  <c r="BI395" i="5"/>
  <c r="BH395" i="5"/>
  <c r="BG395" i="5"/>
  <c r="BF395" i="5"/>
  <c r="T395" i="5"/>
  <c r="R395" i="5"/>
  <c r="P395" i="5"/>
  <c r="BI389" i="5"/>
  <c r="BH389" i="5"/>
  <c r="BG389" i="5"/>
  <c r="BF389" i="5"/>
  <c r="T389" i="5"/>
  <c r="R389" i="5"/>
  <c r="P389" i="5"/>
  <c r="BI383" i="5"/>
  <c r="BH383" i="5"/>
  <c r="BG383" i="5"/>
  <c r="BF383" i="5"/>
  <c r="T383" i="5"/>
  <c r="R383" i="5"/>
  <c r="P383" i="5"/>
  <c r="BI376" i="5"/>
  <c r="BH376" i="5"/>
  <c r="BG376" i="5"/>
  <c r="BF376" i="5"/>
  <c r="T376" i="5"/>
  <c r="R376" i="5"/>
  <c r="P376" i="5"/>
  <c r="BI369" i="5"/>
  <c r="BH369" i="5"/>
  <c r="BG369" i="5"/>
  <c r="BF369" i="5"/>
  <c r="T369" i="5"/>
  <c r="R369" i="5"/>
  <c r="P369" i="5"/>
  <c r="BI360" i="5"/>
  <c r="BH360" i="5"/>
  <c r="BG360" i="5"/>
  <c r="BF360" i="5"/>
  <c r="T360" i="5"/>
  <c r="R360" i="5"/>
  <c r="P360" i="5"/>
  <c r="BI354" i="5"/>
  <c r="BH354" i="5"/>
  <c r="BG354" i="5"/>
  <c r="BF354" i="5"/>
  <c r="T354" i="5"/>
  <c r="R354" i="5"/>
  <c r="P354" i="5"/>
  <c r="BI345" i="5"/>
  <c r="BH345" i="5"/>
  <c r="BG345" i="5"/>
  <c r="BF345" i="5"/>
  <c r="T345" i="5"/>
  <c r="R345" i="5"/>
  <c r="P345" i="5"/>
  <c r="BI339" i="5"/>
  <c r="BH339" i="5"/>
  <c r="BG339" i="5"/>
  <c r="BF339" i="5"/>
  <c r="T339" i="5"/>
  <c r="R339" i="5"/>
  <c r="P339" i="5"/>
  <c r="BI332" i="5"/>
  <c r="BH332" i="5"/>
  <c r="BG332" i="5"/>
  <c r="BF332" i="5"/>
  <c r="T332" i="5"/>
  <c r="R332" i="5"/>
  <c r="P332" i="5"/>
  <c r="BI323" i="5"/>
  <c r="BH323" i="5"/>
  <c r="BG323" i="5"/>
  <c r="BF323" i="5"/>
  <c r="T323" i="5"/>
  <c r="R323" i="5"/>
  <c r="P323" i="5"/>
  <c r="BI321" i="5"/>
  <c r="BH321" i="5"/>
  <c r="BG321" i="5"/>
  <c r="BF321" i="5"/>
  <c r="T321" i="5"/>
  <c r="R321" i="5"/>
  <c r="P321" i="5"/>
  <c r="BI313" i="5"/>
  <c r="BH313" i="5"/>
  <c r="BG313" i="5"/>
  <c r="BF313" i="5"/>
  <c r="T313" i="5"/>
  <c r="R313" i="5"/>
  <c r="P313" i="5"/>
  <c r="BI304" i="5"/>
  <c r="BH304" i="5"/>
  <c r="BG304" i="5"/>
  <c r="BF304" i="5"/>
  <c r="T304" i="5"/>
  <c r="R304" i="5"/>
  <c r="P304" i="5"/>
  <c r="BI296" i="5"/>
  <c r="BH296" i="5"/>
  <c r="BG296" i="5"/>
  <c r="BF296" i="5"/>
  <c r="T296" i="5"/>
  <c r="R296" i="5"/>
  <c r="P296" i="5"/>
  <c r="BI294" i="5"/>
  <c r="BH294" i="5"/>
  <c r="BG294" i="5"/>
  <c r="BF294" i="5"/>
  <c r="T294" i="5"/>
  <c r="R294" i="5"/>
  <c r="P294" i="5"/>
  <c r="BI286" i="5"/>
  <c r="BH286" i="5"/>
  <c r="BG286" i="5"/>
  <c r="BF286" i="5"/>
  <c r="T286" i="5"/>
  <c r="R286" i="5"/>
  <c r="P286" i="5"/>
  <c r="BI284" i="5"/>
  <c r="BH284" i="5"/>
  <c r="BG284" i="5"/>
  <c r="BF284" i="5"/>
  <c r="T284" i="5"/>
  <c r="R284" i="5"/>
  <c r="P284" i="5"/>
  <c r="BI274" i="5"/>
  <c r="BH274" i="5"/>
  <c r="BG274" i="5"/>
  <c r="BF274" i="5"/>
  <c r="T274" i="5"/>
  <c r="R274" i="5"/>
  <c r="P274" i="5"/>
  <c r="BI272" i="5"/>
  <c r="BH272" i="5"/>
  <c r="BG272" i="5"/>
  <c r="BF272" i="5"/>
  <c r="T272" i="5"/>
  <c r="R272" i="5"/>
  <c r="P272" i="5"/>
  <c r="BI252" i="5"/>
  <c r="BH252" i="5"/>
  <c r="BG252" i="5"/>
  <c r="BF252" i="5"/>
  <c r="T252" i="5"/>
  <c r="R252" i="5"/>
  <c r="P252" i="5"/>
  <c r="BI238" i="5"/>
  <c r="BH238" i="5"/>
  <c r="BG238" i="5"/>
  <c r="BF238" i="5"/>
  <c r="T238" i="5"/>
  <c r="R238" i="5"/>
  <c r="P238" i="5"/>
  <c r="BI232" i="5"/>
  <c r="BH232" i="5"/>
  <c r="BG232" i="5"/>
  <c r="BF232" i="5"/>
  <c r="T232" i="5"/>
  <c r="R232" i="5"/>
  <c r="P232" i="5"/>
  <c r="BI226" i="5"/>
  <c r="BH226" i="5"/>
  <c r="BG226" i="5"/>
  <c r="BF226" i="5"/>
  <c r="T226" i="5"/>
  <c r="R226" i="5"/>
  <c r="P226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08" i="5"/>
  <c r="BH208" i="5"/>
  <c r="BG208" i="5"/>
  <c r="BF208" i="5"/>
  <c r="T208" i="5"/>
  <c r="R208" i="5"/>
  <c r="P208" i="5"/>
  <c r="BI205" i="5"/>
  <c r="BH205" i="5"/>
  <c r="BG205" i="5"/>
  <c r="BF205" i="5"/>
  <c r="T205" i="5"/>
  <c r="R205" i="5"/>
  <c r="P205" i="5"/>
  <c r="BI191" i="5"/>
  <c r="BH191" i="5"/>
  <c r="BG191" i="5"/>
  <c r="BF191" i="5"/>
  <c r="T191" i="5"/>
  <c r="R191" i="5"/>
  <c r="P191" i="5"/>
  <c r="BI184" i="5"/>
  <c r="BH184" i="5"/>
  <c r="BG184" i="5"/>
  <c r="BF184" i="5"/>
  <c r="T184" i="5"/>
  <c r="R184" i="5"/>
  <c r="P184" i="5"/>
  <c r="BI175" i="5"/>
  <c r="BH175" i="5"/>
  <c r="BG175" i="5"/>
  <c r="BF175" i="5"/>
  <c r="T175" i="5"/>
  <c r="R175" i="5"/>
  <c r="P175" i="5"/>
  <c r="BI166" i="5"/>
  <c r="BH166" i="5"/>
  <c r="BG166" i="5"/>
  <c r="BF166" i="5"/>
  <c r="T166" i="5"/>
  <c r="R166" i="5"/>
  <c r="P166" i="5"/>
  <c r="BI159" i="5"/>
  <c r="BH159" i="5"/>
  <c r="BG159" i="5"/>
  <c r="BF159" i="5"/>
  <c r="T159" i="5"/>
  <c r="R159" i="5"/>
  <c r="P159" i="5"/>
  <c r="BI155" i="5"/>
  <c r="BH155" i="5"/>
  <c r="BG155" i="5"/>
  <c r="BF155" i="5"/>
  <c r="T155" i="5"/>
  <c r="R155" i="5"/>
  <c r="P155" i="5"/>
  <c r="BI151" i="5"/>
  <c r="BH151" i="5"/>
  <c r="BG151" i="5"/>
  <c r="BF151" i="5"/>
  <c r="T151" i="5"/>
  <c r="R151" i="5"/>
  <c r="P151" i="5"/>
  <c r="BI147" i="5"/>
  <c r="BH147" i="5"/>
  <c r="BG147" i="5"/>
  <c r="BF147" i="5"/>
  <c r="T147" i="5"/>
  <c r="R147" i="5"/>
  <c r="P147" i="5"/>
  <c r="BI143" i="5"/>
  <c r="BH143" i="5"/>
  <c r="BG143" i="5"/>
  <c r="BF143" i="5"/>
  <c r="T143" i="5"/>
  <c r="R143" i="5"/>
  <c r="P143" i="5"/>
  <c r="BI139" i="5"/>
  <c r="BH139" i="5"/>
  <c r="BG139" i="5"/>
  <c r="BF139" i="5"/>
  <c r="T139" i="5"/>
  <c r="R139" i="5"/>
  <c r="P139" i="5"/>
  <c r="BI128" i="5"/>
  <c r="BH128" i="5"/>
  <c r="BG128" i="5"/>
  <c r="BF128" i="5"/>
  <c r="T128" i="5"/>
  <c r="R128" i="5"/>
  <c r="P128" i="5"/>
  <c r="BI117" i="5"/>
  <c r="BH117" i="5"/>
  <c r="BG117" i="5"/>
  <c r="BF117" i="5"/>
  <c r="T117" i="5"/>
  <c r="R117" i="5"/>
  <c r="P117" i="5"/>
  <c r="BI109" i="5"/>
  <c r="BH109" i="5"/>
  <c r="BG109" i="5"/>
  <c r="BF109" i="5"/>
  <c r="T109" i="5"/>
  <c r="R109" i="5"/>
  <c r="P109" i="5"/>
  <c r="BI101" i="5"/>
  <c r="BH101" i="5"/>
  <c r="BG101" i="5"/>
  <c r="BF101" i="5"/>
  <c r="T101" i="5"/>
  <c r="R101" i="5"/>
  <c r="P101" i="5"/>
  <c r="J95" i="5"/>
  <c r="J94" i="5"/>
  <c r="F94" i="5"/>
  <c r="F92" i="5"/>
  <c r="E90" i="5"/>
  <c r="J59" i="5"/>
  <c r="J58" i="5"/>
  <c r="F58" i="5"/>
  <c r="F56" i="5"/>
  <c r="E54" i="5"/>
  <c r="J20" i="5"/>
  <c r="E20" i="5"/>
  <c r="F59" i="5" s="1"/>
  <c r="J19" i="5"/>
  <c r="J14" i="5"/>
  <c r="J56" i="5" s="1"/>
  <c r="E7" i="5"/>
  <c r="E86" i="5"/>
  <c r="J37" i="4"/>
  <c r="J36" i="4"/>
  <c r="AY59" i="1"/>
  <c r="J35" i="4"/>
  <c r="AX59" i="1" s="1"/>
  <c r="BI701" i="4"/>
  <c r="BH701" i="4"/>
  <c r="BG701" i="4"/>
  <c r="BF701" i="4"/>
  <c r="T701" i="4"/>
  <c r="R701" i="4"/>
  <c r="P701" i="4"/>
  <c r="BI700" i="4"/>
  <c r="BH700" i="4"/>
  <c r="BG700" i="4"/>
  <c r="BF700" i="4"/>
  <c r="T700" i="4"/>
  <c r="R700" i="4"/>
  <c r="P700" i="4"/>
  <c r="BI690" i="4"/>
  <c r="BH690" i="4"/>
  <c r="BG690" i="4"/>
  <c r="BF690" i="4"/>
  <c r="T690" i="4"/>
  <c r="R690" i="4"/>
  <c r="P690" i="4"/>
  <c r="BI684" i="4"/>
  <c r="BH684" i="4"/>
  <c r="BG684" i="4"/>
  <c r="BF684" i="4"/>
  <c r="T684" i="4"/>
  <c r="T683" i="4"/>
  <c r="R684" i="4"/>
  <c r="R683" i="4" s="1"/>
  <c r="P684" i="4"/>
  <c r="P683" i="4"/>
  <c r="BI680" i="4"/>
  <c r="BH680" i="4"/>
  <c r="BG680" i="4"/>
  <c r="BF680" i="4"/>
  <c r="T680" i="4"/>
  <c r="R680" i="4"/>
  <c r="P680" i="4"/>
  <c r="BI678" i="4"/>
  <c r="BH678" i="4"/>
  <c r="BG678" i="4"/>
  <c r="BF678" i="4"/>
  <c r="T678" i="4"/>
  <c r="R678" i="4"/>
  <c r="P678" i="4"/>
  <c r="BI671" i="4"/>
  <c r="BH671" i="4"/>
  <c r="BG671" i="4"/>
  <c r="BF671" i="4"/>
  <c r="T671" i="4"/>
  <c r="R671" i="4"/>
  <c r="P671" i="4"/>
  <c r="BI669" i="4"/>
  <c r="BH669" i="4"/>
  <c r="BG669" i="4"/>
  <c r="BF669" i="4"/>
  <c r="T669" i="4"/>
  <c r="R669" i="4"/>
  <c r="P669" i="4"/>
  <c r="BI666" i="4"/>
  <c r="BH666" i="4"/>
  <c r="BG666" i="4"/>
  <c r="BF666" i="4"/>
  <c r="T666" i="4"/>
  <c r="R666" i="4"/>
  <c r="P666" i="4"/>
  <c r="BI664" i="4"/>
  <c r="BH664" i="4"/>
  <c r="BG664" i="4"/>
  <c r="BF664" i="4"/>
  <c r="T664" i="4"/>
  <c r="R664" i="4"/>
  <c r="P664" i="4"/>
  <c r="BI661" i="4"/>
  <c r="BH661" i="4"/>
  <c r="BG661" i="4"/>
  <c r="BF661" i="4"/>
  <c r="T661" i="4"/>
  <c r="R661" i="4"/>
  <c r="P661" i="4"/>
  <c r="BI654" i="4"/>
  <c r="BH654" i="4"/>
  <c r="BG654" i="4"/>
  <c r="BF654" i="4"/>
  <c r="T654" i="4"/>
  <c r="R654" i="4"/>
  <c r="P654" i="4"/>
  <c r="BI645" i="4"/>
  <c r="BH645" i="4"/>
  <c r="BG645" i="4"/>
  <c r="BF645" i="4"/>
  <c r="T645" i="4"/>
  <c r="R645" i="4"/>
  <c r="P645" i="4"/>
  <c r="BI635" i="4"/>
  <c r="BH635" i="4"/>
  <c r="BG635" i="4"/>
  <c r="BF635" i="4"/>
  <c r="T635" i="4"/>
  <c r="R635" i="4"/>
  <c r="P635" i="4"/>
  <c r="BI625" i="4"/>
  <c r="BH625" i="4"/>
  <c r="BG625" i="4"/>
  <c r="BF625" i="4"/>
  <c r="T625" i="4"/>
  <c r="R625" i="4"/>
  <c r="P625" i="4"/>
  <c r="BI621" i="4"/>
  <c r="BH621" i="4"/>
  <c r="BG621" i="4"/>
  <c r="BF621" i="4"/>
  <c r="T621" i="4"/>
  <c r="R621" i="4"/>
  <c r="P621" i="4"/>
  <c r="BI616" i="4"/>
  <c r="BH616" i="4"/>
  <c r="BG616" i="4"/>
  <c r="BF616" i="4"/>
  <c r="T616" i="4"/>
  <c r="R616" i="4"/>
  <c r="P616" i="4"/>
  <c r="BI613" i="4"/>
  <c r="BH613" i="4"/>
  <c r="BG613" i="4"/>
  <c r="BF613" i="4"/>
  <c r="T613" i="4"/>
  <c r="R613" i="4"/>
  <c r="P613" i="4"/>
  <c r="BI611" i="4"/>
  <c r="BH611" i="4"/>
  <c r="BG611" i="4"/>
  <c r="BF611" i="4"/>
  <c r="T611" i="4"/>
  <c r="R611" i="4"/>
  <c r="P611" i="4"/>
  <c r="BI609" i="4"/>
  <c r="BH609" i="4"/>
  <c r="BG609" i="4"/>
  <c r="BF609" i="4"/>
  <c r="T609" i="4"/>
  <c r="R609" i="4"/>
  <c r="P609" i="4"/>
  <c r="BI608" i="4"/>
  <c r="BH608" i="4"/>
  <c r="BG608" i="4"/>
  <c r="BF608" i="4"/>
  <c r="T608" i="4"/>
  <c r="R608" i="4"/>
  <c r="P608" i="4"/>
  <c r="BI607" i="4"/>
  <c r="BH607" i="4"/>
  <c r="BG607" i="4"/>
  <c r="BF607" i="4"/>
  <c r="T607" i="4"/>
  <c r="R607" i="4"/>
  <c r="P607" i="4"/>
  <c r="BI603" i="4"/>
  <c r="BH603" i="4"/>
  <c r="BG603" i="4"/>
  <c r="BF603" i="4"/>
  <c r="T603" i="4"/>
  <c r="R603" i="4"/>
  <c r="P603" i="4"/>
  <c r="BI601" i="4"/>
  <c r="BH601" i="4"/>
  <c r="BG601" i="4"/>
  <c r="BF601" i="4"/>
  <c r="T601" i="4"/>
  <c r="R601" i="4"/>
  <c r="P601" i="4"/>
  <c r="BI597" i="4"/>
  <c r="BH597" i="4"/>
  <c r="BG597" i="4"/>
  <c r="BF597" i="4"/>
  <c r="T597" i="4"/>
  <c r="R597" i="4"/>
  <c r="P597" i="4"/>
  <c r="BI593" i="4"/>
  <c r="BH593" i="4"/>
  <c r="BG593" i="4"/>
  <c r="BF593" i="4"/>
  <c r="T593" i="4"/>
  <c r="R593" i="4"/>
  <c r="P593" i="4"/>
  <c r="BI592" i="4"/>
  <c r="BH592" i="4"/>
  <c r="BG592" i="4"/>
  <c r="BF592" i="4"/>
  <c r="T592" i="4"/>
  <c r="R592" i="4"/>
  <c r="P592" i="4"/>
  <c r="BI591" i="4"/>
  <c r="BH591" i="4"/>
  <c r="BG591" i="4"/>
  <c r="BF591" i="4"/>
  <c r="T591" i="4"/>
  <c r="R591" i="4"/>
  <c r="P591" i="4"/>
  <c r="BI585" i="4"/>
  <c r="BH585" i="4"/>
  <c r="BG585" i="4"/>
  <c r="BF585" i="4"/>
  <c r="T585" i="4"/>
  <c r="R585" i="4"/>
  <c r="P585" i="4"/>
  <c r="BI584" i="4"/>
  <c r="BH584" i="4"/>
  <c r="BG584" i="4"/>
  <c r="BF584" i="4"/>
  <c r="T584" i="4"/>
  <c r="R584" i="4"/>
  <c r="P584" i="4"/>
  <c r="BI583" i="4"/>
  <c r="BH583" i="4"/>
  <c r="BG583" i="4"/>
  <c r="BF583" i="4"/>
  <c r="T583" i="4"/>
  <c r="R583" i="4"/>
  <c r="P583" i="4"/>
  <c r="BI577" i="4"/>
  <c r="BH577" i="4"/>
  <c r="BG577" i="4"/>
  <c r="BF577" i="4"/>
  <c r="T577" i="4"/>
  <c r="R577" i="4"/>
  <c r="P577" i="4"/>
  <c r="BI573" i="4"/>
  <c r="BH573" i="4"/>
  <c r="BG573" i="4"/>
  <c r="BF573" i="4"/>
  <c r="T573" i="4"/>
  <c r="R573" i="4"/>
  <c r="P573" i="4"/>
  <c r="BI569" i="4"/>
  <c r="BH569" i="4"/>
  <c r="BG569" i="4"/>
  <c r="BF569" i="4"/>
  <c r="T569" i="4"/>
  <c r="R569" i="4"/>
  <c r="P569" i="4"/>
  <c r="BI567" i="4"/>
  <c r="BH567" i="4"/>
  <c r="BG567" i="4"/>
  <c r="BF567" i="4"/>
  <c r="T567" i="4"/>
  <c r="R567" i="4"/>
  <c r="P567" i="4"/>
  <c r="BI563" i="4"/>
  <c r="BH563" i="4"/>
  <c r="BG563" i="4"/>
  <c r="BF563" i="4"/>
  <c r="T563" i="4"/>
  <c r="R563" i="4"/>
  <c r="P563" i="4"/>
  <c r="BI561" i="4"/>
  <c r="BH561" i="4"/>
  <c r="BG561" i="4"/>
  <c r="BF561" i="4"/>
  <c r="T561" i="4"/>
  <c r="R561" i="4"/>
  <c r="P561" i="4"/>
  <c r="BI558" i="4"/>
  <c r="BH558" i="4"/>
  <c r="BG558" i="4"/>
  <c r="BF558" i="4"/>
  <c r="T558" i="4"/>
  <c r="R558" i="4"/>
  <c r="P558" i="4"/>
  <c r="BI556" i="4"/>
  <c r="BH556" i="4"/>
  <c r="BG556" i="4"/>
  <c r="BF556" i="4"/>
  <c r="T556" i="4"/>
  <c r="R556" i="4"/>
  <c r="P556" i="4"/>
  <c r="BI553" i="4"/>
  <c r="BH553" i="4"/>
  <c r="BG553" i="4"/>
  <c r="BF553" i="4"/>
  <c r="T553" i="4"/>
  <c r="R553" i="4"/>
  <c r="P553" i="4"/>
  <c r="BI551" i="4"/>
  <c r="BH551" i="4"/>
  <c r="BG551" i="4"/>
  <c r="BF551" i="4"/>
  <c r="T551" i="4"/>
  <c r="R551" i="4"/>
  <c r="P551" i="4"/>
  <c r="BI550" i="4"/>
  <c r="BH550" i="4"/>
  <c r="BG550" i="4"/>
  <c r="BF550" i="4"/>
  <c r="T550" i="4"/>
  <c r="R550" i="4"/>
  <c r="P550" i="4"/>
  <c r="BI546" i="4"/>
  <c r="BH546" i="4"/>
  <c r="BG546" i="4"/>
  <c r="BF546" i="4"/>
  <c r="T546" i="4"/>
  <c r="R546" i="4"/>
  <c r="P546" i="4"/>
  <c r="BI542" i="4"/>
  <c r="BH542" i="4"/>
  <c r="BG542" i="4"/>
  <c r="BF542" i="4"/>
  <c r="T542" i="4"/>
  <c r="R542" i="4"/>
  <c r="P542" i="4"/>
  <c r="BI538" i="4"/>
  <c r="BH538" i="4"/>
  <c r="BG538" i="4"/>
  <c r="BF538" i="4"/>
  <c r="T538" i="4"/>
  <c r="R538" i="4"/>
  <c r="P538" i="4"/>
  <c r="BI536" i="4"/>
  <c r="BH536" i="4"/>
  <c r="BG536" i="4"/>
  <c r="BF536" i="4"/>
  <c r="T536" i="4"/>
  <c r="R536" i="4"/>
  <c r="P536" i="4"/>
  <c r="BI532" i="4"/>
  <c r="BH532" i="4"/>
  <c r="BG532" i="4"/>
  <c r="BF532" i="4"/>
  <c r="T532" i="4"/>
  <c r="R532" i="4"/>
  <c r="P532" i="4"/>
  <c r="BI530" i="4"/>
  <c r="BH530" i="4"/>
  <c r="BG530" i="4"/>
  <c r="BF530" i="4"/>
  <c r="T530" i="4"/>
  <c r="R530" i="4"/>
  <c r="P530" i="4"/>
  <c r="BI529" i="4"/>
  <c r="BH529" i="4"/>
  <c r="BG529" i="4"/>
  <c r="BF529" i="4"/>
  <c r="T529" i="4"/>
  <c r="R529" i="4"/>
  <c r="P529" i="4"/>
  <c r="BI525" i="4"/>
  <c r="BH525" i="4"/>
  <c r="BG525" i="4"/>
  <c r="BF525" i="4"/>
  <c r="T525" i="4"/>
  <c r="R525" i="4"/>
  <c r="P525" i="4"/>
  <c r="BI521" i="4"/>
  <c r="BH521" i="4"/>
  <c r="BG521" i="4"/>
  <c r="BF521" i="4"/>
  <c r="T521" i="4"/>
  <c r="R521" i="4"/>
  <c r="P521" i="4"/>
  <c r="BI517" i="4"/>
  <c r="BH517" i="4"/>
  <c r="BG517" i="4"/>
  <c r="BF517" i="4"/>
  <c r="T517" i="4"/>
  <c r="R517" i="4"/>
  <c r="P517" i="4"/>
  <c r="BI515" i="4"/>
  <c r="BH515" i="4"/>
  <c r="BG515" i="4"/>
  <c r="BF515" i="4"/>
  <c r="T515" i="4"/>
  <c r="R515" i="4"/>
  <c r="P515" i="4"/>
  <c r="BI514" i="4"/>
  <c r="BH514" i="4"/>
  <c r="BG514" i="4"/>
  <c r="BF514" i="4"/>
  <c r="T514" i="4"/>
  <c r="R514" i="4"/>
  <c r="P514" i="4"/>
  <c r="BI508" i="4"/>
  <c r="BH508" i="4"/>
  <c r="BG508" i="4"/>
  <c r="BF508" i="4"/>
  <c r="T508" i="4"/>
  <c r="R508" i="4"/>
  <c r="P508" i="4"/>
  <c r="BI506" i="4"/>
  <c r="BH506" i="4"/>
  <c r="BG506" i="4"/>
  <c r="BF506" i="4"/>
  <c r="T506" i="4"/>
  <c r="R506" i="4"/>
  <c r="P506" i="4"/>
  <c r="BI500" i="4"/>
  <c r="BH500" i="4"/>
  <c r="BG500" i="4"/>
  <c r="BF500" i="4"/>
  <c r="T500" i="4"/>
  <c r="R500" i="4"/>
  <c r="P500" i="4"/>
  <c r="BI496" i="4"/>
  <c r="BH496" i="4"/>
  <c r="BG496" i="4"/>
  <c r="BF496" i="4"/>
  <c r="T496" i="4"/>
  <c r="R496" i="4"/>
  <c r="P496" i="4"/>
  <c r="BI492" i="4"/>
  <c r="BH492" i="4"/>
  <c r="BG492" i="4"/>
  <c r="BF492" i="4"/>
  <c r="T492" i="4"/>
  <c r="R492" i="4"/>
  <c r="P492" i="4"/>
  <c r="BI488" i="4"/>
  <c r="BH488" i="4"/>
  <c r="BG488" i="4"/>
  <c r="BF488" i="4"/>
  <c r="T488" i="4"/>
  <c r="R488" i="4"/>
  <c r="P488" i="4"/>
  <c r="BI486" i="4"/>
  <c r="BH486" i="4"/>
  <c r="BG486" i="4"/>
  <c r="BF486" i="4"/>
  <c r="T486" i="4"/>
  <c r="R486" i="4"/>
  <c r="P486" i="4"/>
  <c r="BI482" i="4"/>
  <c r="BH482" i="4"/>
  <c r="BG482" i="4"/>
  <c r="BF482" i="4"/>
  <c r="T482" i="4"/>
  <c r="R482" i="4"/>
  <c r="P482" i="4"/>
  <c r="BI480" i="4"/>
  <c r="BH480" i="4"/>
  <c r="BG480" i="4"/>
  <c r="BF480" i="4"/>
  <c r="T480" i="4"/>
  <c r="R480" i="4"/>
  <c r="P480" i="4"/>
  <c r="BI477" i="4"/>
  <c r="BH477" i="4"/>
  <c r="BG477" i="4"/>
  <c r="BF477" i="4"/>
  <c r="T477" i="4"/>
  <c r="R477" i="4"/>
  <c r="P477" i="4"/>
  <c r="BI467" i="4"/>
  <c r="BH467" i="4"/>
  <c r="BG467" i="4"/>
  <c r="BF467" i="4"/>
  <c r="T467" i="4"/>
  <c r="R467" i="4"/>
  <c r="P467" i="4"/>
  <c r="BI457" i="4"/>
  <c r="BH457" i="4"/>
  <c r="BG457" i="4"/>
  <c r="BF457" i="4"/>
  <c r="T457" i="4"/>
  <c r="R457" i="4"/>
  <c r="P457" i="4"/>
  <c r="BI443" i="4"/>
  <c r="BH443" i="4"/>
  <c r="BG443" i="4"/>
  <c r="BF443" i="4"/>
  <c r="T443" i="4"/>
  <c r="R443" i="4"/>
  <c r="P443" i="4"/>
  <c r="BI439" i="4"/>
  <c r="BH439" i="4"/>
  <c r="BG439" i="4"/>
  <c r="BF439" i="4"/>
  <c r="T439" i="4"/>
  <c r="R439" i="4"/>
  <c r="P439" i="4"/>
  <c r="BI435" i="4"/>
  <c r="BH435" i="4"/>
  <c r="BG435" i="4"/>
  <c r="BF435" i="4"/>
  <c r="T435" i="4"/>
  <c r="R435" i="4"/>
  <c r="P435" i="4"/>
  <c r="BI433" i="4"/>
  <c r="BH433" i="4"/>
  <c r="BG433" i="4"/>
  <c r="BF433" i="4"/>
  <c r="T433" i="4"/>
  <c r="R433" i="4"/>
  <c r="P433" i="4"/>
  <c r="BI429" i="4"/>
  <c r="BH429" i="4"/>
  <c r="BG429" i="4"/>
  <c r="BF429" i="4"/>
  <c r="T429" i="4"/>
  <c r="R429" i="4"/>
  <c r="P429" i="4"/>
  <c r="BI420" i="4"/>
  <c r="BH420" i="4"/>
  <c r="BG420" i="4"/>
  <c r="BF420" i="4"/>
  <c r="T420" i="4"/>
  <c r="R420" i="4"/>
  <c r="P420" i="4"/>
  <c r="BI418" i="4"/>
  <c r="BH418" i="4"/>
  <c r="BG418" i="4"/>
  <c r="BF418" i="4"/>
  <c r="T418" i="4"/>
  <c r="R418" i="4"/>
  <c r="P418" i="4"/>
  <c r="BI416" i="4"/>
  <c r="BH416" i="4"/>
  <c r="BG416" i="4"/>
  <c r="BF416" i="4"/>
  <c r="T416" i="4"/>
  <c r="R416" i="4"/>
  <c r="P416" i="4"/>
  <c r="BI414" i="4"/>
  <c r="BH414" i="4"/>
  <c r="BG414" i="4"/>
  <c r="BF414" i="4"/>
  <c r="T414" i="4"/>
  <c r="R414" i="4"/>
  <c r="P414" i="4"/>
  <c r="BI405" i="4"/>
  <c r="BH405" i="4"/>
  <c r="BG405" i="4"/>
  <c r="BF405" i="4"/>
  <c r="T405" i="4"/>
  <c r="R405" i="4"/>
  <c r="P405" i="4"/>
  <c r="BI393" i="4"/>
  <c r="BH393" i="4"/>
  <c r="BG393" i="4"/>
  <c r="BF393" i="4"/>
  <c r="T393" i="4"/>
  <c r="R393" i="4"/>
  <c r="P393" i="4"/>
  <c r="BI391" i="4"/>
  <c r="BH391" i="4"/>
  <c r="BG391" i="4"/>
  <c r="BF391" i="4"/>
  <c r="T391" i="4"/>
  <c r="R391" i="4"/>
  <c r="P391" i="4"/>
  <c r="BI376" i="4"/>
  <c r="BH376" i="4"/>
  <c r="BG376" i="4"/>
  <c r="BF376" i="4"/>
  <c r="T376" i="4"/>
  <c r="R376" i="4"/>
  <c r="P376" i="4"/>
  <c r="BI366" i="4"/>
  <c r="BH366" i="4"/>
  <c r="BG366" i="4"/>
  <c r="BF366" i="4"/>
  <c r="T366" i="4"/>
  <c r="R366" i="4"/>
  <c r="P366" i="4"/>
  <c r="BI363" i="4"/>
  <c r="BH363" i="4"/>
  <c r="BG363" i="4"/>
  <c r="BF363" i="4"/>
  <c r="T363" i="4"/>
  <c r="R363" i="4"/>
  <c r="P363" i="4"/>
  <c r="BI344" i="4"/>
  <c r="BH344" i="4"/>
  <c r="BG344" i="4"/>
  <c r="BF344" i="4"/>
  <c r="T344" i="4"/>
  <c r="R344" i="4"/>
  <c r="P344" i="4"/>
  <c r="BI336" i="4"/>
  <c r="BH336" i="4"/>
  <c r="BG336" i="4"/>
  <c r="BF336" i="4"/>
  <c r="T336" i="4"/>
  <c r="R336" i="4"/>
  <c r="P336" i="4"/>
  <c r="BI318" i="4"/>
  <c r="BH318" i="4"/>
  <c r="BG318" i="4"/>
  <c r="BF318" i="4"/>
  <c r="T318" i="4"/>
  <c r="R318" i="4"/>
  <c r="P318" i="4"/>
  <c r="BI312" i="4"/>
  <c r="BH312" i="4"/>
  <c r="BG312" i="4"/>
  <c r="BF312" i="4"/>
  <c r="T312" i="4"/>
  <c r="R312" i="4"/>
  <c r="P312" i="4"/>
  <c r="BI307" i="4"/>
  <c r="BH307" i="4"/>
  <c r="BG307" i="4"/>
  <c r="BF307" i="4"/>
  <c r="T307" i="4"/>
  <c r="R307" i="4"/>
  <c r="P307" i="4"/>
  <c r="BI292" i="4"/>
  <c r="BH292" i="4"/>
  <c r="BG292" i="4"/>
  <c r="BF292" i="4"/>
  <c r="T292" i="4"/>
  <c r="R292" i="4"/>
  <c r="P292" i="4"/>
  <c r="BI289" i="4"/>
  <c r="BH289" i="4"/>
  <c r="BG289" i="4"/>
  <c r="BF289" i="4"/>
  <c r="T289" i="4"/>
  <c r="R289" i="4"/>
  <c r="P289" i="4"/>
  <c r="BI285" i="4"/>
  <c r="BH285" i="4"/>
  <c r="BG285" i="4"/>
  <c r="BF285" i="4"/>
  <c r="T285" i="4"/>
  <c r="R285" i="4"/>
  <c r="P285" i="4"/>
  <c r="BI282" i="4"/>
  <c r="BH282" i="4"/>
  <c r="BG282" i="4"/>
  <c r="BF282" i="4"/>
  <c r="T282" i="4"/>
  <c r="R282" i="4"/>
  <c r="P282" i="4"/>
  <c r="BI269" i="4"/>
  <c r="BH269" i="4"/>
  <c r="BG269" i="4"/>
  <c r="BF269" i="4"/>
  <c r="T269" i="4"/>
  <c r="R269" i="4"/>
  <c r="P269" i="4"/>
  <c r="BI263" i="4"/>
  <c r="BH263" i="4"/>
  <c r="BG263" i="4"/>
  <c r="BF263" i="4"/>
  <c r="T263" i="4"/>
  <c r="R263" i="4"/>
  <c r="P263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3" i="4"/>
  <c r="BH243" i="4"/>
  <c r="BG243" i="4"/>
  <c r="BF243" i="4"/>
  <c r="T243" i="4"/>
  <c r="R243" i="4"/>
  <c r="P243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1" i="4"/>
  <c r="BH231" i="4"/>
  <c r="BG231" i="4"/>
  <c r="BF231" i="4"/>
  <c r="T231" i="4"/>
  <c r="R231" i="4"/>
  <c r="P231" i="4"/>
  <c r="BI213" i="4"/>
  <c r="BH213" i="4"/>
  <c r="BG213" i="4"/>
  <c r="BF213" i="4"/>
  <c r="T213" i="4"/>
  <c r="R213" i="4"/>
  <c r="P213" i="4"/>
  <c r="BI200" i="4"/>
  <c r="BH200" i="4"/>
  <c r="BG200" i="4"/>
  <c r="BF200" i="4"/>
  <c r="T200" i="4"/>
  <c r="R200" i="4"/>
  <c r="P200" i="4"/>
  <c r="BI196" i="4"/>
  <c r="BH196" i="4"/>
  <c r="BG196" i="4"/>
  <c r="BF196" i="4"/>
  <c r="T196" i="4"/>
  <c r="R196" i="4"/>
  <c r="P196" i="4"/>
  <c r="BI192" i="4"/>
  <c r="BH192" i="4"/>
  <c r="BG192" i="4"/>
  <c r="BF192" i="4"/>
  <c r="T192" i="4"/>
  <c r="R192" i="4"/>
  <c r="P192" i="4"/>
  <c r="BI188" i="4"/>
  <c r="BH188" i="4"/>
  <c r="BG188" i="4"/>
  <c r="BF188" i="4"/>
  <c r="T188" i="4"/>
  <c r="R188" i="4"/>
  <c r="P188" i="4"/>
  <c r="BI184" i="4"/>
  <c r="BH184" i="4"/>
  <c r="BG184" i="4"/>
  <c r="BF184" i="4"/>
  <c r="T184" i="4"/>
  <c r="R184" i="4"/>
  <c r="P184" i="4"/>
  <c r="BI177" i="4"/>
  <c r="BH177" i="4"/>
  <c r="BG177" i="4"/>
  <c r="BF177" i="4"/>
  <c r="T177" i="4"/>
  <c r="R177" i="4"/>
  <c r="P177" i="4"/>
  <c r="BI173" i="4"/>
  <c r="BH173" i="4"/>
  <c r="BG173" i="4"/>
  <c r="BF173" i="4"/>
  <c r="T173" i="4"/>
  <c r="R173" i="4"/>
  <c r="P173" i="4"/>
  <c r="BI166" i="4"/>
  <c r="BH166" i="4"/>
  <c r="BG166" i="4"/>
  <c r="BF166" i="4"/>
  <c r="T166" i="4"/>
  <c r="R166" i="4"/>
  <c r="P166" i="4"/>
  <c r="BI162" i="4"/>
  <c r="BH162" i="4"/>
  <c r="BG162" i="4"/>
  <c r="BF162" i="4"/>
  <c r="T162" i="4"/>
  <c r="R162" i="4"/>
  <c r="P162" i="4"/>
  <c r="BI155" i="4"/>
  <c r="BH155" i="4"/>
  <c r="BG155" i="4"/>
  <c r="BF155" i="4"/>
  <c r="T155" i="4"/>
  <c r="R155" i="4"/>
  <c r="P155" i="4"/>
  <c r="BI135" i="4"/>
  <c r="BH135" i="4"/>
  <c r="BG135" i="4"/>
  <c r="BF135" i="4"/>
  <c r="T135" i="4"/>
  <c r="R135" i="4"/>
  <c r="P135" i="4"/>
  <c r="BI128" i="4"/>
  <c r="BH128" i="4"/>
  <c r="BG128" i="4"/>
  <c r="BF128" i="4"/>
  <c r="T128" i="4"/>
  <c r="R128" i="4"/>
  <c r="P128" i="4"/>
  <c r="BI119" i="4"/>
  <c r="BH119" i="4"/>
  <c r="BG119" i="4"/>
  <c r="BF119" i="4"/>
  <c r="T119" i="4"/>
  <c r="R119" i="4"/>
  <c r="P119" i="4"/>
  <c r="BI109" i="4"/>
  <c r="BH109" i="4"/>
  <c r="BG109" i="4"/>
  <c r="BF109" i="4"/>
  <c r="T109" i="4"/>
  <c r="R109" i="4"/>
  <c r="P109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2" i="4"/>
  <c r="BH92" i="4"/>
  <c r="BG92" i="4"/>
  <c r="BF92" i="4"/>
  <c r="T92" i="4"/>
  <c r="R92" i="4"/>
  <c r="P92" i="4"/>
  <c r="J86" i="4"/>
  <c r="J85" i="4"/>
  <c r="F85" i="4"/>
  <c r="F83" i="4"/>
  <c r="E81" i="4"/>
  <c r="J55" i="4"/>
  <c r="J54" i="4"/>
  <c r="F54" i="4"/>
  <c r="F52" i="4"/>
  <c r="E50" i="4"/>
  <c r="J18" i="4"/>
  <c r="E18" i="4"/>
  <c r="F55" i="4" s="1"/>
  <c r="J17" i="4"/>
  <c r="J12" i="4"/>
  <c r="J83" i="4" s="1"/>
  <c r="E7" i="4"/>
  <c r="E48" i="4"/>
  <c r="J39" i="3"/>
  <c r="J38" i="3"/>
  <c r="AY57" i="1"/>
  <c r="J37" i="3"/>
  <c r="AX57" i="1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4" i="3"/>
  <c r="BH184" i="3"/>
  <c r="BG184" i="3"/>
  <c r="BF184" i="3"/>
  <c r="T184" i="3"/>
  <c r="R184" i="3"/>
  <c r="P184" i="3"/>
  <c r="BI180" i="3"/>
  <c r="BH180" i="3"/>
  <c r="BG180" i="3"/>
  <c r="BF180" i="3"/>
  <c r="T180" i="3"/>
  <c r="R180" i="3"/>
  <c r="P180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5" i="3"/>
  <c r="BH165" i="3"/>
  <c r="BG165" i="3"/>
  <c r="BF165" i="3"/>
  <c r="T165" i="3"/>
  <c r="R165" i="3"/>
  <c r="P165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3" i="3"/>
  <c r="BH153" i="3"/>
  <c r="BG153" i="3"/>
  <c r="BF153" i="3"/>
  <c r="T153" i="3"/>
  <c r="R153" i="3"/>
  <c r="P153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1" i="3"/>
  <c r="BH121" i="3"/>
  <c r="BG121" i="3"/>
  <c r="BF121" i="3"/>
  <c r="T121" i="3"/>
  <c r="R121" i="3"/>
  <c r="P121" i="3"/>
  <c r="BI117" i="3"/>
  <c r="BH117" i="3"/>
  <c r="BG117" i="3"/>
  <c r="BF117" i="3"/>
  <c r="T117" i="3"/>
  <c r="R117" i="3"/>
  <c r="P117" i="3"/>
  <c r="BI114" i="3"/>
  <c r="BH114" i="3"/>
  <c r="BG114" i="3"/>
  <c r="BF114" i="3"/>
  <c r="T114" i="3"/>
  <c r="R114" i="3"/>
  <c r="P114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3" i="3"/>
  <c r="BH103" i="3"/>
  <c r="BG103" i="3"/>
  <c r="BF103" i="3"/>
  <c r="T103" i="3"/>
  <c r="R103" i="3"/>
  <c r="P103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J85" i="3"/>
  <c r="F85" i="3"/>
  <c r="F83" i="3"/>
  <c r="E81" i="3"/>
  <c r="J58" i="3"/>
  <c r="F58" i="3"/>
  <c r="F56" i="3"/>
  <c r="E54" i="3"/>
  <c r="J26" i="3"/>
  <c r="E26" i="3"/>
  <c r="J86" i="3" s="1"/>
  <c r="J25" i="3"/>
  <c r="J20" i="3"/>
  <c r="E20" i="3"/>
  <c r="F86" i="3" s="1"/>
  <c r="J19" i="3"/>
  <c r="J14" i="3"/>
  <c r="J83" i="3" s="1"/>
  <c r="E7" i="3"/>
  <c r="E50" i="3"/>
  <c r="J39" i="2"/>
  <c r="J38" i="2"/>
  <c r="AY56" i="1" s="1"/>
  <c r="J37" i="2"/>
  <c r="AX56" i="1" s="1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26" i="2"/>
  <c r="BH226" i="2"/>
  <c r="BG226" i="2"/>
  <c r="BF226" i="2"/>
  <c r="T226" i="2"/>
  <c r="T225" i="2"/>
  <c r="T224" i="2"/>
  <c r="R226" i="2"/>
  <c r="R225" i="2"/>
  <c r="R224" i="2"/>
  <c r="P226" i="2"/>
  <c r="P225" i="2" s="1"/>
  <c r="P224" i="2" s="1"/>
  <c r="BI220" i="2"/>
  <c r="BH220" i="2"/>
  <c r="BG220" i="2"/>
  <c r="BF220" i="2"/>
  <c r="T220" i="2"/>
  <c r="T219" i="2"/>
  <c r="R220" i="2"/>
  <c r="R219" i="2"/>
  <c r="P220" i="2"/>
  <c r="P219" i="2"/>
  <c r="BI209" i="2"/>
  <c r="BH209" i="2"/>
  <c r="BG209" i="2"/>
  <c r="BF209" i="2"/>
  <c r="T209" i="2"/>
  <c r="T208" i="2"/>
  <c r="R209" i="2"/>
  <c r="R208" i="2"/>
  <c r="P209" i="2"/>
  <c r="P208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1" i="2"/>
  <c r="BH191" i="2"/>
  <c r="BG191" i="2"/>
  <c r="BF191" i="2"/>
  <c r="T191" i="2"/>
  <c r="R191" i="2"/>
  <c r="P191" i="2"/>
  <c r="BI183" i="2"/>
  <c r="BH183" i="2"/>
  <c r="BG183" i="2"/>
  <c r="BF183" i="2"/>
  <c r="T183" i="2"/>
  <c r="R183" i="2"/>
  <c r="P183" i="2"/>
  <c r="BI175" i="2"/>
  <c r="BH175" i="2"/>
  <c r="BG175" i="2"/>
  <c r="BF175" i="2"/>
  <c r="T175" i="2"/>
  <c r="R175" i="2"/>
  <c r="P175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0" i="2"/>
  <c r="BH110" i="2"/>
  <c r="BG110" i="2"/>
  <c r="BF110" i="2"/>
  <c r="T110" i="2"/>
  <c r="R110" i="2"/>
  <c r="P110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J92" i="2"/>
  <c r="J91" i="2"/>
  <c r="F91" i="2"/>
  <c r="F89" i="2"/>
  <c r="E87" i="2"/>
  <c r="J59" i="2"/>
  <c r="J58" i="2"/>
  <c r="F58" i="2"/>
  <c r="F56" i="2"/>
  <c r="E54" i="2"/>
  <c r="J20" i="2"/>
  <c r="E20" i="2"/>
  <c r="F92" i="2" s="1"/>
  <c r="J19" i="2"/>
  <c r="J14" i="2"/>
  <c r="J56" i="2"/>
  <c r="E7" i="2"/>
  <c r="E50" i="2" s="1"/>
  <c r="L50" i="1"/>
  <c r="AM50" i="1"/>
  <c r="AM49" i="1"/>
  <c r="L49" i="1"/>
  <c r="AM47" i="1"/>
  <c r="L47" i="1"/>
  <c r="L45" i="1"/>
  <c r="L44" i="1"/>
  <c r="J139" i="2"/>
  <c r="J126" i="3"/>
  <c r="BK480" i="4"/>
  <c r="J607" i="5"/>
  <c r="J613" i="5"/>
  <c r="J436" i="6"/>
  <c r="J613" i="7"/>
  <c r="BK659" i="7"/>
  <c r="J336" i="7"/>
  <c r="J196" i="8"/>
  <c r="BK146" i="2"/>
  <c r="BK100" i="3"/>
  <c r="BK603" i="4"/>
  <c r="BK239" i="4"/>
  <c r="BK752" i="5"/>
  <c r="BK93" i="6"/>
  <c r="BK289" i="6"/>
  <c r="BK599" i="7"/>
  <c r="J378" i="7"/>
  <c r="J761" i="7"/>
  <c r="BK276" i="8"/>
  <c r="J88" i="8"/>
  <c r="J103" i="9"/>
  <c r="BK126" i="3"/>
  <c r="J443" i="4"/>
  <c r="BK584" i="4"/>
  <c r="J660" i="5"/>
  <c r="J274" i="5"/>
  <c r="J244" i="6"/>
  <c r="J456" i="6"/>
  <c r="BK361" i="7"/>
  <c r="BK465" i="7"/>
  <c r="J861" i="7"/>
  <c r="J138" i="8"/>
  <c r="J103" i="3"/>
  <c r="J135" i="4"/>
  <c r="J457" i="4"/>
  <c r="J680" i="4"/>
  <c r="J304" i="5"/>
  <c r="J625" i="5"/>
  <c r="BK352" i="6"/>
  <c r="J306" i="6"/>
  <c r="BK149" i="6"/>
  <c r="J677" i="7"/>
  <c r="J261" i="7"/>
  <c r="BK305" i="8"/>
  <c r="J138" i="9"/>
  <c r="BK189" i="3"/>
  <c r="J119" i="4"/>
  <c r="J376" i="4"/>
  <c r="BK284" i="5"/>
  <c r="BK408" i="5"/>
  <c r="J761" i="5"/>
  <c r="J477" i="5"/>
  <c r="J515" i="6"/>
  <c r="BK474" i="6"/>
  <c r="BK266" i="6"/>
  <c r="J732" i="7"/>
  <c r="BK198" i="7"/>
  <c r="J865" i="7"/>
  <c r="J852" i="7"/>
  <c r="BK234" i="8"/>
  <c r="BK155" i="2"/>
  <c r="J97" i="4"/>
  <c r="J611" i="4"/>
  <c r="J521" i="5"/>
  <c r="BK687" i="5"/>
  <c r="J465" i="5"/>
  <c r="J604" i="6"/>
  <c r="BK231" i="6"/>
  <c r="J266" i="6"/>
  <c r="BK113" i="7"/>
  <c r="BK853" i="7"/>
  <c r="J361" i="7"/>
  <c r="BK138" i="8"/>
  <c r="J138" i="2"/>
  <c r="J307" i="4"/>
  <c r="J691" i="5"/>
  <c r="J633" i="5"/>
  <c r="J552" i="6"/>
  <c r="J673" i="6"/>
  <c r="BK522" i="6"/>
  <c r="J194" i="7"/>
  <c r="BK814" i="7"/>
  <c r="BK118" i="8"/>
  <c r="BK125" i="9"/>
  <c r="BK122" i="2"/>
  <c r="BK376" i="4"/>
  <c r="J558" i="4"/>
  <c r="BK521" i="4"/>
  <c r="BK522" i="5"/>
  <c r="BK117" i="5"/>
  <c r="BK157" i="6"/>
  <c r="J223" i="6"/>
  <c r="J257" i="8"/>
  <c r="J153" i="2"/>
  <c r="BK344" i="4"/>
  <c r="BK457" i="4"/>
  <c r="BK119" i="4"/>
  <c r="BK543" i="5"/>
  <c r="J321" i="5"/>
  <c r="BK552" i="6"/>
  <c r="BK469" i="6"/>
  <c r="J450" i="7"/>
  <c r="J353" i="7"/>
  <c r="BK613" i="7"/>
  <c r="J149" i="9"/>
  <c r="BK418" i="4"/>
  <c r="BK761" i="5"/>
  <c r="J208" i="6"/>
  <c r="BK467" i="7"/>
  <c r="BK159" i="8"/>
  <c r="BK191" i="2"/>
  <c r="J105" i="4"/>
  <c r="J109" i="5"/>
  <c r="J674" i="5"/>
  <c r="BK574" i="6"/>
  <c r="J179" i="9"/>
  <c r="BK169" i="7"/>
  <c r="J318" i="8"/>
  <c r="J115" i="2"/>
  <c r="J416" i="4"/>
  <c r="J538" i="4"/>
  <c r="J345" i="5"/>
  <c r="BK145" i="6"/>
  <c r="BK575" i="6"/>
  <c r="BK647" i="7"/>
  <c r="BK837" i="7"/>
  <c r="BK284" i="8"/>
  <c r="BK98" i="2"/>
  <c r="BK103" i="3"/>
  <c r="J593" i="4"/>
  <c r="J701" i="4"/>
  <c r="J566" i="5"/>
  <c r="BK625" i="5"/>
  <c r="BK376" i="5"/>
  <c r="J608" i="6"/>
  <c r="BK357" i="6"/>
  <c r="BK704" i="7"/>
  <c r="J647" i="7"/>
  <c r="J618" i="7"/>
  <c r="J189" i="9"/>
  <c r="BK158" i="3"/>
  <c r="BK609" i="4"/>
  <c r="J529" i="4"/>
  <c r="J177" i="4"/>
  <c r="J484" i="5"/>
  <c r="J550" i="6"/>
  <c r="J699" i="7"/>
  <c r="J693" i="7"/>
  <c r="BK254" i="7"/>
  <c r="BK88" i="8"/>
  <c r="BK124" i="9"/>
  <c r="J170" i="3"/>
  <c r="BK488" i="4"/>
  <c r="BK128" i="4"/>
  <c r="BK467" i="4"/>
  <c r="BK272" i="5"/>
  <c r="J161" i="6"/>
  <c r="J235" i="6"/>
  <c r="J652" i="6"/>
  <c r="J578" i="7"/>
  <c r="J225" i="7"/>
  <c r="J700" i="7"/>
  <c r="J202" i="8"/>
  <c r="BK205" i="9"/>
  <c r="BK100" i="2"/>
  <c r="J525" i="4"/>
  <c r="BK192" i="4"/>
  <c r="J231" i="4"/>
  <c r="J147" i="5"/>
  <c r="BK554" i="5"/>
  <c r="BK511" i="5"/>
  <c r="BK604" i="6"/>
  <c r="BK608" i="6"/>
  <c r="BK590" i="6"/>
  <c r="BK438" i="7"/>
  <c r="BK865" i="7"/>
  <c r="J858" i="7"/>
  <c r="J106" i="8"/>
  <c r="J209" i="2"/>
  <c r="BK205" i="2"/>
  <c r="J418" i="4"/>
  <c r="BK525" i="4"/>
  <c r="BK664" i="4"/>
  <c r="BK166" i="5"/>
  <c r="BK595" i="5"/>
  <c r="BK192" i="6"/>
  <c r="BK540" i="6"/>
  <c r="J685" i="7"/>
  <c r="J539" i="7"/>
  <c r="BK444" i="7"/>
  <c r="BK337" i="8"/>
  <c r="BK199" i="9"/>
  <c r="BK132" i="3"/>
  <c r="BK607" i="4"/>
  <c r="BK572" i="5"/>
  <c r="BK155" i="5"/>
  <c r="J260" i="6"/>
  <c r="J380" i="6"/>
  <c r="BK370" i="6"/>
  <c r="BK489" i="7"/>
  <c r="J100" i="7"/>
  <c r="J811" i="7"/>
  <c r="J310" i="8"/>
  <c r="J122" i="2"/>
  <c r="BK616" i="4"/>
  <c r="BK671" i="4"/>
  <c r="BK512" i="5"/>
  <c r="BK217" i="5"/>
  <c r="J281" i="6"/>
  <c r="J484" i="6"/>
  <c r="J359" i="6"/>
  <c r="J484" i="7"/>
  <c r="BK626" i="7"/>
  <c r="BK276" i="7"/>
  <c r="J718" i="7"/>
  <c r="J300" i="8"/>
  <c r="BK159" i="9"/>
  <c r="BK133" i="2"/>
  <c r="J117" i="3"/>
  <c r="J584" i="4"/>
  <c r="J196" i="4"/>
  <c r="J585" i="4"/>
  <c r="BK504" i="5"/>
  <c r="J139" i="5"/>
  <c r="BK274" i="5"/>
  <c r="J599" i="6"/>
  <c r="J145" i="6"/>
  <c r="J677" i="6"/>
  <c r="BK722" i="7"/>
  <c r="J143" i="7"/>
  <c r="J863" i="7"/>
  <c r="J276" i="8"/>
  <c r="J159" i="9"/>
  <c r="BK141" i="2"/>
  <c r="J109" i="3"/>
  <c r="BK196" i="4"/>
  <c r="BK443" i="4"/>
  <c r="BK428" i="5"/>
  <c r="BK531" i="5"/>
  <c r="BK550" i="6"/>
  <c r="J564" i="6"/>
  <c r="BK618" i="7"/>
  <c r="J138" i="7"/>
  <c r="J814" i="7"/>
  <c r="BK180" i="8"/>
  <c r="J118" i="8"/>
  <c r="BK141" i="3"/>
  <c r="BK439" i="4"/>
  <c r="J542" i="4"/>
  <c r="J595" i="5"/>
  <c r="J572" i="5"/>
  <c r="BK208" i="5"/>
  <c r="BK560" i="6"/>
  <c r="J628" i="6"/>
  <c r="BK520" i="6"/>
  <c r="J639" i="7"/>
  <c r="J704" i="7"/>
  <c r="J817" i="7"/>
  <c r="BK208" i="8"/>
  <c r="J246" i="8"/>
  <c r="BK257" i="2"/>
  <c r="J567" i="4"/>
  <c r="J188" i="4"/>
  <c r="J414" i="4"/>
  <c r="J522" i="5"/>
  <c r="BK442" i="5"/>
  <c r="J597" i="6"/>
  <c r="J289" i="6"/>
  <c r="J311" i="6"/>
  <c r="J169" i="7"/>
  <c r="BK560" i="7"/>
  <c r="J779" i="7"/>
  <c r="BK153" i="8"/>
  <c r="BK496" i="7"/>
  <c r="J214" i="7"/>
  <c r="BK741" i="7"/>
  <c r="BK175" i="8"/>
  <c r="BK194" i="9"/>
  <c r="BK97" i="3"/>
  <c r="J536" i="4"/>
  <c r="BK243" i="4"/>
  <c r="BK701" i="4"/>
  <c r="BK486" i="5"/>
  <c r="BK477" i="5"/>
  <c r="J554" i="5"/>
  <c r="BK665" i="5"/>
  <c r="J192" i="6"/>
  <c r="BK292" i="6"/>
  <c r="BK657" i="6"/>
  <c r="J703" i="7"/>
  <c r="BK291" i="7"/>
  <c r="J126" i="8"/>
  <c r="J225" i="8"/>
  <c r="BK105" i="2"/>
  <c r="J312" i="4"/>
  <c r="J671" i="4"/>
  <c r="BK613" i="5"/>
  <c r="BK389" i="5"/>
  <c r="BK151" i="5"/>
  <c r="BK637" i="6"/>
  <c r="BK141" i="6"/>
  <c r="BK644" i="7"/>
  <c r="BK243" i="7"/>
  <c r="BK250" i="7"/>
  <c r="J122" i="8"/>
  <c r="BK236" i="8"/>
  <c r="J141" i="2"/>
  <c r="J91" i="3"/>
  <c r="J109" i="4"/>
  <c r="J248" i="4"/>
  <c r="BK430" i="5"/>
  <c r="BK471" i="5"/>
  <c r="BK237" i="6"/>
  <c r="J196" i="6"/>
  <c r="BK570" i="6"/>
  <c r="J446" i="7"/>
  <c r="BK322" i="7"/>
  <c r="BK732" i="7"/>
  <c r="BK501" i="7"/>
  <c r="BK318" i="8"/>
  <c r="BK148" i="2"/>
  <c r="BK161" i="3"/>
  <c r="J609" i="4"/>
  <c r="BK567" i="4"/>
  <c r="BK188" i="4"/>
  <c r="J155" i="5"/>
  <c r="BK532" i="5"/>
  <c r="BK509" i="6"/>
  <c r="J637" i="6"/>
  <c r="BK679" i="6"/>
  <c r="BK572" i="6"/>
  <c r="J465" i="7"/>
  <c r="J356" i="7"/>
  <c r="BK295" i="7"/>
  <c r="BK306" i="8"/>
  <c r="BK184" i="3"/>
  <c r="J477" i="4"/>
  <c r="J663" i="5"/>
  <c r="BK448" i="6"/>
  <c r="J653" i="7"/>
  <c r="BK710" i="7"/>
  <c r="J824" i="7"/>
  <c r="BK225" i="8"/>
  <c r="BK114" i="3"/>
  <c r="BK285" i="4"/>
  <c r="BK635" i="4"/>
  <c r="J184" i="5"/>
  <c r="J649" i="5"/>
  <c r="BK169" i="6"/>
  <c r="J149" i="6"/>
  <c r="BK660" i="6"/>
  <c r="J444" i="7"/>
  <c r="BK703" i="7"/>
  <c r="BK817" i="7"/>
  <c r="J837" i="7"/>
  <c r="BK326" i="8"/>
  <c r="J212" i="9"/>
  <c r="BK106" i="3"/>
  <c r="J173" i="4"/>
  <c r="J690" i="4"/>
  <c r="BK607" i="5"/>
  <c r="BK749" i="5"/>
  <c r="BK502" i="6"/>
  <c r="BK153" i="6"/>
  <c r="J605" i="7"/>
  <c r="BK206" i="7"/>
  <c r="BK729" i="7"/>
  <c r="J320" i="7"/>
  <c r="J286" i="8"/>
  <c r="J132" i="3"/>
  <c r="BK601" i="4"/>
  <c r="BK514" i="4"/>
  <c r="J449" i="5"/>
  <c r="BK583" i="6"/>
  <c r="J551" i="6"/>
  <c r="J111" i="7"/>
  <c r="J599" i="7"/>
  <c r="BK97" i="8"/>
  <c r="BK249" i="2"/>
  <c r="J100" i="3"/>
  <c r="BK363" i="4"/>
  <c r="BK173" i="4"/>
  <c r="BK578" i="5"/>
  <c r="J238" i="5"/>
  <c r="J592" i="5"/>
  <c r="J173" i="6"/>
  <c r="J469" i="6"/>
  <c r="J433" i="6"/>
  <c r="BK685" i="7"/>
  <c r="BK632" i="7"/>
  <c r="J110" i="8"/>
  <c r="BK293" i="8"/>
  <c r="BK117" i="2"/>
  <c r="J158" i="3"/>
  <c r="J101" i="4"/>
  <c r="J569" i="4"/>
  <c r="J669" i="4"/>
  <c r="J226" i="5"/>
  <c r="J117" i="5"/>
  <c r="BK212" i="6"/>
  <c r="BK514" i="6"/>
  <c r="BK125" i="6"/>
  <c r="BK639" i="7"/>
  <c r="J119" i="7"/>
  <c r="BK761" i="7"/>
  <c r="J326" i="8"/>
  <c r="J133" i="2"/>
  <c r="J625" i="4"/>
  <c r="J664" i="4"/>
  <c r="J232" i="5"/>
  <c r="BK740" i="5"/>
  <c r="J204" i="6"/>
  <c r="BK530" i="6"/>
  <c r="J125" i="6"/>
  <c r="BK364" i="7"/>
  <c r="J305" i="7"/>
  <c r="J845" i="7"/>
  <c r="BK300" i="8"/>
  <c r="J226" i="2"/>
  <c r="BK269" i="4"/>
  <c r="J155" i="4"/>
  <c r="BK558" i="4"/>
  <c r="J458" i="5"/>
  <c r="J740" i="5"/>
  <c r="BK235" i="6"/>
  <c r="BK642" i="6"/>
  <c r="BK320" i="7"/>
  <c r="BK861" i="7"/>
  <c r="BK148" i="7"/>
  <c r="BK294" i="8"/>
  <c r="BK212" i="9"/>
  <c r="BK139" i="2"/>
  <c r="BK109" i="3"/>
  <c r="J530" i="4"/>
  <c r="BK625" i="4"/>
  <c r="BK321" i="5"/>
  <c r="J451" i="5"/>
  <c r="J399" i="5"/>
  <c r="BK728" i="5"/>
  <c r="J393" i="6"/>
  <c r="BK589" i="6"/>
  <c r="J404" i="7"/>
  <c r="J134" i="7"/>
  <c r="BK845" i="7"/>
  <c r="BK172" i="8"/>
  <c r="J164" i="9"/>
  <c r="BK94" i="3"/>
  <c r="J546" i="4"/>
  <c r="J684" i="4"/>
  <c r="J439" i="4"/>
  <c r="BK700" i="5"/>
  <c r="J463" i="5"/>
  <c r="BK554" i="6"/>
  <c r="J387" i="6"/>
  <c r="BK580" i="7"/>
  <c r="J645" i="7"/>
  <c r="J295" i="7"/>
  <c r="J267" i="8"/>
  <c r="BK88" i="9"/>
  <c r="J105" i="2"/>
  <c r="BK155" i="4"/>
  <c r="BK166" i="4"/>
  <c r="BK282" i="4"/>
  <c r="BK502" i="5"/>
  <c r="BK143" i="5"/>
  <c r="J514" i="6"/>
  <c r="BK486" i="6"/>
  <c r="J590" i="6"/>
  <c r="BK384" i="6"/>
  <c r="J542" i="7"/>
  <c r="BK751" i="7"/>
  <c r="BK257" i="8"/>
  <c r="J113" i="9"/>
  <c r="J184" i="3"/>
  <c r="J103" i="4"/>
  <c r="J239" i="4"/>
  <c r="J635" i="4"/>
  <c r="BK730" i="5"/>
  <c r="BK458" i="5"/>
  <c r="J572" i="6"/>
  <c r="J554" i="6"/>
  <c r="BK692" i="7"/>
  <c r="BK675" i="7"/>
  <c r="J113" i="7"/>
  <c r="J124" i="9"/>
  <c r="BK170" i="3"/>
  <c r="J578" i="5"/>
  <c r="BK596" i="6"/>
  <c r="BK356" i="7"/>
  <c r="BK284" i="7"/>
  <c r="J276" i="7"/>
  <c r="J337" i="8"/>
  <c r="BK209" i="2"/>
  <c r="BK208" i="2" s="1"/>
  <c r="J344" i="4"/>
  <c r="BK669" i="4"/>
  <c r="J728" i="5"/>
  <c r="BK311" i="6"/>
  <c r="BK677" i="6"/>
  <c r="J254" i="7"/>
  <c r="J797" i="7"/>
  <c r="BK110" i="8"/>
  <c r="BK183" i="2"/>
  <c r="J467" i="4"/>
  <c r="BK433" i="4"/>
  <c r="J749" i="5"/>
  <c r="J522" i="6"/>
  <c r="BK454" i="6"/>
  <c r="J102" i="6"/>
  <c r="BK737" i="7"/>
  <c r="BK691" i="7"/>
  <c r="J282" i="8"/>
  <c r="BK220" i="2"/>
  <c r="BK538" i="4"/>
  <c r="J514" i="4"/>
  <c r="BK658" i="5"/>
  <c r="J591" i="6"/>
  <c r="J520" i="6"/>
  <c r="J644" i="7"/>
  <c r="BK143" i="7"/>
  <c r="BK244" i="8"/>
  <c r="BK138" i="2"/>
  <c r="J532" i="4"/>
  <c r="J613" i="4"/>
  <c r="J486" i="5"/>
  <c r="BK601" i="5"/>
  <c r="J332" i="5"/>
  <c r="J153" i="6"/>
  <c r="BK246" i="6"/>
  <c r="J472" i="7"/>
  <c r="J347" i="7"/>
  <c r="BK130" i="9"/>
  <c r="J165" i="3"/>
  <c r="BK569" i="4"/>
  <c r="BK690" i="4"/>
  <c r="BK608" i="4"/>
  <c r="J389" i="5"/>
  <c r="BK420" i="6"/>
  <c r="J212" i="6"/>
  <c r="J595" i="6"/>
  <c r="BK606" i="7"/>
  <c r="BK344" i="7"/>
  <c r="J294" i="8"/>
  <c r="J175" i="2"/>
  <c r="BK153" i="3"/>
  <c r="J430" i="5"/>
  <c r="J700" i="5"/>
  <c r="BK104" i="6"/>
  <c r="BK673" i="6"/>
  <c r="BK867" i="7"/>
  <c r="BK140" i="8"/>
  <c r="BK200" i="2"/>
  <c r="J363" i="4"/>
  <c r="J263" i="4"/>
  <c r="J440" i="5"/>
  <c r="BK592" i="5"/>
  <c r="J596" i="6"/>
  <c r="J504" i="6"/>
  <c r="J486" i="7"/>
  <c r="BK700" i="7"/>
  <c r="BK771" i="7"/>
  <c r="J841" i="7"/>
  <c r="BK164" i="9"/>
  <c r="J258" i="2"/>
  <c r="J366" i="4"/>
  <c r="J616" i="4"/>
  <c r="J292" i="4"/>
  <c r="J488" i="5"/>
  <c r="J514" i="5"/>
  <c r="J524" i="5"/>
  <c r="J482" i="5"/>
  <c r="J284" i="6"/>
  <c r="J200" i="6"/>
  <c r="J722" i="7"/>
  <c r="BK809" i="7"/>
  <c r="BK446" i="7"/>
  <c r="BK271" i="8"/>
  <c r="J249" i="2"/>
  <c r="BK532" i="4"/>
  <c r="J200" i="4"/>
  <c r="J700" i="4"/>
  <c r="BK354" i="5"/>
  <c r="BK238" i="5"/>
  <c r="J690" i="6"/>
  <c r="J357" i="6"/>
  <c r="BK210" i="7"/>
  <c r="J711" i="7"/>
  <c r="J710" i="7"/>
  <c r="J303" i="8"/>
  <c r="J174" i="9"/>
  <c r="BK117" i="3"/>
  <c r="BK105" i="4"/>
  <c r="BK506" i="4"/>
  <c r="J717" i="5"/>
  <c r="BK332" i="5"/>
  <c r="J352" i="6"/>
  <c r="BK223" i="6"/>
  <c r="J93" i="6"/>
  <c r="BK272" i="7"/>
  <c r="J344" i="7"/>
  <c r="J148" i="7"/>
  <c r="J835" i="7"/>
  <c r="BK314" i="8"/>
  <c r="BK154" i="9"/>
  <c r="BK160" i="2"/>
  <c r="BK477" i="4"/>
  <c r="BK245" i="4"/>
  <c r="BK593" i="4"/>
  <c r="BK184" i="5"/>
  <c r="BK691" i="5"/>
  <c r="BK232" i="5"/>
  <c r="J370" i="6"/>
  <c r="BK579" i="6"/>
  <c r="J728" i="7"/>
  <c r="J182" i="7"/>
  <c r="BK863" i="7"/>
  <c r="BK650" i="7"/>
  <c r="J208" i="8"/>
  <c r="J205" i="9"/>
  <c r="J117" i="2"/>
  <c r="J128" i="4"/>
  <c r="BK345" i="5"/>
  <c r="BK670" i="5"/>
  <c r="J654" i="6"/>
  <c r="J186" i="7"/>
  <c r="J496" i="7"/>
  <c r="BK858" i="7"/>
  <c r="BK296" i="8"/>
  <c r="BK189" i="9"/>
  <c r="J160" i="2"/>
  <c r="BK508" i="4"/>
  <c r="BK563" i="4"/>
  <c r="BK583" i="4"/>
  <c r="J601" i="5"/>
  <c r="BK147" i="5"/>
  <c r="BK591" i="6"/>
  <c r="BK380" i="6"/>
  <c r="BK134" i="6"/>
  <c r="J626" i="7"/>
  <c r="J284" i="7"/>
  <c r="J515" i="7"/>
  <c r="J97" i="8"/>
  <c r="BK113" i="9"/>
  <c r="J257" i="2"/>
  <c r="BK200" i="4"/>
  <c r="J318" i="4"/>
  <c r="J294" i="5"/>
  <c r="BK479" i="6"/>
  <c r="BK467" i="6"/>
  <c r="BK515" i="6"/>
  <c r="J712" i="7"/>
  <c r="BK194" i="7"/>
  <c r="J175" i="8"/>
  <c r="J98" i="9"/>
  <c r="BK135" i="3"/>
  <c r="BK103" i="4"/>
  <c r="BK248" i="4"/>
  <c r="J369" i="5"/>
  <c r="BK463" i="5"/>
  <c r="BK204" i="6"/>
  <c r="J454" i="6"/>
  <c r="BK303" i="7"/>
  <c r="J775" i="7"/>
  <c r="BK305" i="7"/>
  <c r="BK246" i="8"/>
  <c r="J253" i="2"/>
  <c r="J192" i="3"/>
  <c r="J99" i="4"/>
  <c r="BK399" i="5"/>
  <c r="BK426" i="5"/>
  <c r="BK660" i="5"/>
  <c r="BK161" i="6"/>
  <c r="BK633" i="6"/>
  <c r="BK111" i="6"/>
  <c r="BK218" i="7"/>
  <c r="J751" i="7"/>
  <c r="BK775" i="7"/>
  <c r="BK106" i="8"/>
  <c r="BK184" i="9"/>
  <c r="BK192" i="3"/>
  <c r="BK416" i="4"/>
  <c r="J162" i="4"/>
  <c r="BK92" i="4"/>
  <c r="J175" i="5"/>
  <c r="BK159" i="5"/>
  <c r="BK304" i="5"/>
  <c r="BK433" i="6"/>
  <c r="J368" i="6"/>
  <c r="J467" i="7"/>
  <c r="BK378" i="7"/>
  <c r="BK824" i="7"/>
  <c r="J316" i="8"/>
  <c r="J125" i="9"/>
  <c r="J220" i="2"/>
  <c r="J561" i="4"/>
  <c r="BK514" i="5"/>
  <c r="BK449" i="5"/>
  <c r="J181" i="6"/>
  <c r="BK451" i="6"/>
  <c r="BK138" i="7"/>
  <c r="BK667" i="7"/>
  <c r="BK790" i="7"/>
  <c r="BK286" i="8"/>
  <c r="J244" i="8"/>
  <c r="BK175" i="2"/>
  <c r="J429" i="4"/>
  <c r="BK585" i="4"/>
  <c r="BK405" i="4"/>
  <c r="J92" i="4"/>
  <c r="J217" i="5"/>
  <c r="BK595" i="6"/>
  <c r="BK115" i="6"/>
  <c r="J679" i="6"/>
  <c r="J671" i="7"/>
  <c r="BK701" i="7"/>
  <c r="J272" i="7"/>
  <c r="BK835" i="7"/>
  <c r="J114" i="8"/>
  <c r="J184" i="9"/>
  <c r="J144" i="3"/>
  <c r="BK129" i="3"/>
  <c r="J592" i="4"/>
  <c r="J285" i="4"/>
  <c r="BK584" i="5"/>
  <c r="J101" i="5"/>
  <c r="BK704" i="5"/>
  <c r="J376" i="5"/>
  <c r="J448" i="6"/>
  <c r="BK368" i="6"/>
  <c r="J307" i="7"/>
  <c r="BK634" i="7"/>
  <c r="BK132" i="8"/>
  <c r="BK322" i="8"/>
  <c r="BK161" i="2"/>
  <c r="J161" i="3"/>
  <c r="BK551" i="4"/>
  <c r="BK621" i="4"/>
  <c r="J313" i="5"/>
  <c r="J419" i="5"/>
  <c r="BK173" i="6"/>
  <c r="BK650" i="6"/>
  <c r="BK712" i="7"/>
  <c r="J580" i="7"/>
  <c r="BK665" i="7"/>
  <c r="J132" i="8"/>
  <c r="BK149" i="9"/>
  <c r="BK115" i="2"/>
  <c r="J488" i="4"/>
  <c r="J551" i="4"/>
  <c r="BK135" i="4"/>
  <c r="J128" i="5"/>
  <c r="J502" i="6"/>
  <c r="BK387" i="6"/>
  <c r="J509" i="6"/>
  <c r="J134" i="6"/>
  <c r="BK718" i="7"/>
  <c r="J729" i="7"/>
  <c r="J243" i="7"/>
  <c r="J271" i="8"/>
  <c r="BK138" i="9"/>
  <c r="J175" i="3"/>
  <c r="BK486" i="4"/>
  <c r="BK336" i="4"/>
  <c r="J486" i="4"/>
  <c r="J354" i="5"/>
  <c r="J511" i="5"/>
  <c r="J479" i="6"/>
  <c r="J141" i="6"/>
  <c r="J246" i="6"/>
  <c r="BK284" i="6"/>
  <c r="BK450" i="7"/>
  <c r="J681" i="7"/>
  <c r="J303" i="7"/>
  <c r="BK263" i="8"/>
  <c r="J169" i="9"/>
  <c r="J146" i="2"/>
  <c r="BK553" i="4"/>
  <c r="J289" i="4"/>
  <c r="BK383" i="5"/>
  <c r="J111" i="6"/>
  <c r="BK389" i="6"/>
  <c r="J560" i="7"/>
  <c r="BK385" i="7"/>
  <c r="J527" i="7"/>
  <c r="J255" i="8"/>
  <c r="J119" i="9"/>
  <c r="J191" i="2"/>
  <c r="BK289" i="4"/>
  <c r="J192" i="4"/>
  <c r="J393" i="4"/>
  <c r="BK139" i="5"/>
  <c r="J668" i="5"/>
  <c r="BK463" i="6"/>
  <c r="J560" i="6"/>
  <c r="BK536" i="6"/>
  <c r="J650" i="7"/>
  <c r="J839" i="7"/>
  <c r="BK578" i="7"/>
  <c r="BK267" i="8"/>
  <c r="J200" i="2"/>
  <c r="J515" i="4"/>
  <c r="BK592" i="4"/>
  <c r="J645" i="4"/>
  <c r="BK395" i="5"/>
  <c r="BK181" i="6"/>
  <c r="J579" i="6"/>
  <c r="BK654" i="6"/>
  <c r="BK413" i="7"/>
  <c r="BK182" i="7"/>
  <c r="J737" i="7"/>
  <c r="BK108" i="9"/>
  <c r="BK129" i="2"/>
  <c r="J243" i="4"/>
  <c r="BK680" i="4"/>
  <c r="BK451" i="5"/>
  <c r="J502" i="5"/>
  <c r="BK599" i="6"/>
  <c r="BK491" i="6"/>
  <c r="BK496" i="6"/>
  <c r="J265" i="7"/>
  <c r="BK100" i="7"/>
  <c r="BK797" i="7"/>
  <c r="J180" i="8"/>
  <c r="J124" i="2"/>
  <c r="BK542" i="4"/>
  <c r="BK561" i="4"/>
  <c r="J661" i="4"/>
  <c r="J495" i="5"/>
  <c r="BK521" i="5"/>
  <c r="BK663" i="5"/>
  <c r="J467" i="6"/>
  <c r="J177" i="6"/>
  <c r="J233" i="6"/>
  <c r="BK699" i="7"/>
  <c r="J809" i="7"/>
  <c r="J206" i="7"/>
  <c r="BK126" i="8"/>
  <c r="J131" i="2"/>
  <c r="J601" i="4"/>
  <c r="J506" i="4"/>
  <c r="J591" i="4"/>
  <c r="BK177" i="4"/>
  <c r="J687" i="5"/>
  <c r="BK205" i="5"/>
  <c r="J219" i="6"/>
  <c r="J642" i="6"/>
  <c r="J474" i="6"/>
  <c r="BK486" i="7"/>
  <c r="J309" i="7"/>
  <c r="BK677" i="7"/>
  <c r="BK98" i="9"/>
  <c r="J205" i="2"/>
  <c r="J180" i="3"/>
  <c r="BK536" i="4"/>
  <c r="BK633" i="5"/>
  <c r="BK504" i="6"/>
  <c r="J496" i="6"/>
  <c r="J691" i="6"/>
  <c r="BK113" i="6"/>
  <c r="J724" i="7"/>
  <c r="J385" i="7"/>
  <c r="BK711" i="7"/>
  <c r="J293" i="8"/>
  <c r="J154" i="9"/>
  <c r="J138" i="3"/>
  <c r="BK109" i="4"/>
  <c r="BK162" i="4"/>
  <c r="J284" i="5"/>
  <c r="J665" i="5"/>
  <c r="J426" i="5"/>
  <c r="J589" i="6"/>
  <c r="BK534" i="6"/>
  <c r="J544" i="6"/>
  <c r="BK728" i="7"/>
  <c r="J489" i="7"/>
  <c r="J322" i="8"/>
  <c r="J155" i="2"/>
  <c r="BK573" i="4"/>
  <c r="J621" i="4"/>
  <c r="J395" i="5"/>
  <c r="J641" i="5"/>
  <c r="BK109" i="5"/>
  <c r="BK317" i="6"/>
  <c r="BK178" i="7"/>
  <c r="BK190" i="7"/>
  <c r="J314" i="8"/>
  <c r="J153" i="3"/>
  <c r="BK292" i="4"/>
  <c r="J654" i="4"/>
  <c r="BK717" i="5"/>
  <c r="BK306" i="6"/>
  <c r="BK482" i="7"/>
  <c r="J667" i="7"/>
  <c r="BK93" i="9"/>
  <c r="BK517" i="4"/>
  <c r="J597" i="4"/>
  <c r="BK719" i="5"/>
  <c r="BK618" i="6"/>
  <c r="J633" i="6"/>
  <c r="J691" i="7"/>
  <c r="J136" i="7"/>
  <c r="BK347" i="7"/>
  <c r="J305" i="8"/>
  <c r="J110" i="2"/>
  <c r="J195" i="3"/>
  <c r="BK101" i="4"/>
  <c r="J531" i="5"/>
  <c r="BK191" i="5"/>
  <c r="J561" i="6"/>
  <c r="J526" i="6"/>
  <c r="BK491" i="7"/>
  <c r="BK841" i="7"/>
  <c r="BK730" i="7"/>
  <c r="J159" i="8"/>
  <c r="J88" i="9"/>
  <c r="J97" i="3"/>
  <c r="J607" i="4"/>
  <c r="J583" i="4"/>
  <c r="BK323" i="5"/>
  <c r="J574" i="6"/>
  <c r="BK624" i="7"/>
  <c r="BK811" i="7"/>
  <c r="BK653" i="7"/>
  <c r="BK339" i="8"/>
  <c r="BK211" i="9"/>
  <c r="BK91" i="3"/>
  <c r="BK318" i="4"/>
  <c r="J420" i="4"/>
  <c r="BK369" i="5"/>
  <c r="J401" i="5"/>
  <c r="J383" i="5"/>
  <c r="BK335" i="6"/>
  <c r="J571" i="6"/>
  <c r="J486" i="6"/>
  <c r="BK134" i="7"/>
  <c r="BK158" i="7"/>
  <c r="J658" i="7"/>
  <c r="BK316" i="8"/>
  <c r="BK153" i="2"/>
  <c r="BK175" i="3"/>
  <c r="BK500" i="4"/>
  <c r="J282" i="4"/>
  <c r="BK641" i="5"/>
  <c r="BK628" i="6"/>
  <c r="BK196" i="6"/>
  <c r="J519" i="6"/>
  <c r="BK102" i="6"/>
  <c r="J250" i="7"/>
  <c r="J659" i="7"/>
  <c r="J263" i="8"/>
  <c r="BK174" i="9"/>
  <c r="BK110" i="2"/>
  <c r="J500" i="4"/>
  <c r="J521" i="4"/>
  <c r="BK654" i="4"/>
  <c r="BK619" i="5"/>
  <c r="BK101" i="5"/>
  <c r="J407" i="6"/>
  <c r="BK544" i="6"/>
  <c r="BK664" i="6"/>
  <c r="J661" i="7"/>
  <c r="J665" i="7"/>
  <c r="J692" i="7"/>
  <c r="J339" i="8"/>
  <c r="J211" i="9"/>
  <c r="J148" i="2"/>
  <c r="BK263" i="4"/>
  <c r="BK366" i="4"/>
  <c r="BK529" i="4"/>
  <c r="J471" i="5"/>
  <c r="BK488" i="5"/>
  <c r="J208" i="5"/>
  <c r="BK177" i="6"/>
  <c r="J384" i="6"/>
  <c r="J237" i="6"/>
  <c r="BK575" i="7"/>
  <c r="J701" i="7"/>
  <c r="BK472" i="7"/>
  <c r="BK563" i="7"/>
  <c r="BK259" i="8"/>
  <c r="AS55" i="1"/>
  <c r="J435" i="4"/>
  <c r="J166" i="4"/>
  <c r="BK566" i="5"/>
  <c r="BK252" i="5"/>
  <c r="BK436" i="6"/>
  <c r="J113" i="6"/>
  <c r="J491" i="6"/>
  <c r="J178" i="7"/>
  <c r="BK595" i="7"/>
  <c r="BK282" i="8"/>
  <c r="J129" i="2"/>
  <c r="BK700" i="4"/>
  <c r="BK482" i="4"/>
  <c r="J504" i="5"/>
  <c r="J252" i="5"/>
  <c r="BK165" i="6"/>
  <c r="BK585" i="6"/>
  <c r="J634" i="7"/>
  <c r="J438" i="7"/>
  <c r="BK353" i="7"/>
  <c r="J259" i="8"/>
  <c r="J194" i="9"/>
  <c r="BK138" i="3"/>
  <c r="BK577" i="4"/>
  <c r="J608" i="4"/>
  <c r="BK465" i="5"/>
  <c r="J143" i="5"/>
  <c r="BK233" i="6"/>
  <c r="J463" i="6"/>
  <c r="J183" i="2"/>
  <c r="BK307" i="4"/>
  <c r="BK128" i="5"/>
  <c r="J534" i="6"/>
  <c r="BK208" i="6"/>
  <c r="J606" i="7"/>
  <c r="BK661" i="7"/>
  <c r="J771" i="7"/>
  <c r="J130" i="9"/>
  <c r="BK165" i="3"/>
  <c r="J496" i="4"/>
  <c r="BK429" i="4"/>
  <c r="BK97" i="4"/>
  <c r="BK668" i="5"/>
  <c r="BK286" i="5"/>
  <c r="J104" i="6"/>
  <c r="J618" i="6"/>
  <c r="BK393" i="6"/>
  <c r="BK658" i="7"/>
  <c r="BK186" i="7"/>
  <c r="J202" i="7"/>
  <c r="BK183" i="8"/>
  <c r="BK169" i="9"/>
  <c r="J100" i="2"/>
  <c r="J577" i="4"/>
  <c r="BK684" i="4"/>
  <c r="J339" i="5"/>
  <c r="J658" i="5"/>
  <c r="BK419" i="5"/>
  <c r="J420" i="6"/>
  <c r="J664" i="6"/>
  <c r="J218" i="7"/>
  <c r="J608" i="7"/>
  <c r="J172" i="8"/>
  <c r="J296" i="8"/>
  <c r="BK124" i="2"/>
  <c r="BK180" i="3"/>
  <c r="BK391" i="4"/>
  <c r="J563" i="4"/>
  <c r="J670" i="5"/>
  <c r="BK571" i="6"/>
  <c r="BK690" i="6"/>
  <c r="J382" i="6"/>
  <c r="BK605" i="7"/>
  <c r="BK265" i="7"/>
  <c r="BK280" i="7"/>
  <c r="BK202" i="8"/>
  <c r="BK131" i="2"/>
  <c r="BK121" i="3"/>
  <c r="J213" i="4"/>
  <c r="BK645" i="4"/>
  <c r="BK530" i="4"/>
  <c r="J159" i="5"/>
  <c r="BK175" i="5"/>
  <c r="J619" i="5"/>
  <c r="J408" i="5"/>
  <c r="BK526" i="6"/>
  <c r="J292" i="6"/>
  <c r="BK652" i="6"/>
  <c r="J632" i="7"/>
  <c r="BK527" i="7"/>
  <c r="BK202" i="7"/>
  <c r="J306" i="8"/>
  <c r="J108" i="9"/>
  <c r="J114" i="3"/>
  <c r="BK550" i="4"/>
  <c r="J245" i="4"/>
  <c r="J603" i="4"/>
  <c r="BK524" i="5"/>
  <c r="J214" i="5"/>
  <c r="J530" i="6"/>
  <c r="BK597" i="6"/>
  <c r="BK683" i="6"/>
  <c r="J413" i="7"/>
  <c r="BK94" i="7"/>
  <c r="BK309" i="7"/>
  <c r="J153" i="8"/>
  <c r="BK143" i="9"/>
  <c r="J129" i="3"/>
  <c r="J482" i="4"/>
  <c r="BK241" i="4"/>
  <c r="J272" i="5"/>
  <c r="BK407" i="6"/>
  <c r="J575" i="6"/>
  <c r="BK542" i="7"/>
  <c r="J867" i="7"/>
  <c r="BK608" i="7"/>
  <c r="J183" i="8"/>
  <c r="BK195" i="3"/>
  <c r="J336" i="4"/>
  <c r="BK515" i="4"/>
  <c r="BK674" i="5"/>
  <c r="J536" i="6"/>
  <c r="J165" i="6"/>
  <c r="BK714" i="7"/>
  <c r="J94" i="3"/>
  <c r="BK420" i="4"/>
  <c r="J492" i="4"/>
  <c r="J442" i="5"/>
  <c r="BK226" i="5"/>
  <c r="J389" i="6"/>
  <c r="J660" i="6"/>
  <c r="BK645" i="7"/>
  <c r="BK261" i="7"/>
  <c r="J807" i="7"/>
  <c r="BK122" i="8"/>
  <c r="J199" i="9"/>
  <c r="J202" i="2"/>
  <c r="J556" i="4"/>
  <c r="J678" i="4"/>
  <c r="BK360" i="5"/>
  <c r="J231" i="6"/>
  <c r="BK214" i="7"/>
  <c r="J482" i="7"/>
  <c r="J741" i="7"/>
  <c r="BK114" i="8"/>
  <c r="BK134" i="9"/>
  <c r="BK597" i="4"/>
  <c r="BK435" i="4"/>
  <c r="J573" i="4"/>
  <c r="J512" i="5"/>
  <c r="J451" i="6"/>
  <c r="BK281" i="6"/>
  <c r="BK219" i="6"/>
  <c r="J198" i="7"/>
  <c r="J624" i="7"/>
  <c r="J190" i="7"/>
  <c r="BK179" i="9"/>
  <c r="BK253" i="2"/>
  <c r="BK231" i="4"/>
  <c r="BK393" i="4"/>
  <c r="BK313" i="5"/>
  <c r="BK339" i="5"/>
  <c r="J157" i="6"/>
  <c r="J657" i="6"/>
  <c r="BK693" i="7"/>
  <c r="J790" i="7"/>
  <c r="J236" i="8"/>
  <c r="BK202" i="2"/>
  <c r="BK144" i="3"/>
  <c r="J269" i="4"/>
  <c r="J550" i="4"/>
  <c r="BK296" i="5"/>
  <c r="BK214" i="5"/>
  <c r="BK484" i="6"/>
  <c r="J115" i="6"/>
  <c r="BK119" i="7"/>
  <c r="J563" i="7"/>
  <c r="J322" i="7"/>
  <c r="BK255" i="8"/>
  <c r="J189" i="3"/>
  <c r="BK213" i="4"/>
  <c r="J508" i="4"/>
  <c r="J532" i="5"/>
  <c r="J360" i="5"/>
  <c r="J719" i="5"/>
  <c r="J191" i="5"/>
  <c r="BK551" i="6"/>
  <c r="J540" i="6"/>
  <c r="J210" i="7"/>
  <c r="BK336" i="7"/>
  <c r="BK289" i="8"/>
  <c r="BK103" i="9"/>
  <c r="BK496" i="4"/>
  <c r="J241" i="4"/>
  <c r="J391" i="4"/>
  <c r="J323" i="5"/>
  <c r="J543" i="5"/>
  <c r="J583" i="6"/>
  <c r="BK382" i="6"/>
  <c r="J650" i="6"/>
  <c r="BK307" i="7"/>
  <c r="BK724" i="7"/>
  <c r="J853" i="7"/>
  <c r="J289" i="8"/>
  <c r="BK119" i="9"/>
  <c r="J141" i="3"/>
  <c r="BK661" i="4"/>
  <c r="J286" i="5"/>
  <c r="BK484" i="5"/>
  <c r="BK564" i="6"/>
  <c r="BK561" i="6"/>
  <c r="BK359" i="6"/>
  <c r="BK225" i="7"/>
  <c r="BK681" i="7"/>
  <c r="J364" i="7"/>
  <c r="J134" i="9"/>
  <c r="BK258" i="2"/>
  <c r="BK546" i="4"/>
  <c r="BK613" i="4"/>
  <c r="BK666" i="4"/>
  <c r="J704" i="5"/>
  <c r="J317" i="6"/>
  <c r="BK397" i="6"/>
  <c r="J714" i="7"/>
  <c r="BK484" i="7"/>
  <c r="BK678" i="4"/>
  <c r="J405" i="4"/>
  <c r="BK401" i="5"/>
  <c r="J752" i="5"/>
  <c r="BK294" i="5"/>
  <c r="BK611" i="4"/>
  <c r="BK312" i="4"/>
  <c r="BK839" i="7"/>
  <c r="BK99" i="4"/>
  <c r="J205" i="5"/>
  <c r="J675" i="7"/>
  <c r="J501" i="7"/>
  <c r="J433" i="4"/>
  <c r="BK184" i="4"/>
  <c r="J730" i="5"/>
  <c r="BK244" i="6"/>
  <c r="BK519" i="6"/>
  <c r="BK260" i="6"/>
  <c r="J280" i="7"/>
  <c r="J595" i="7"/>
  <c r="BK671" i="7"/>
  <c r="J234" i="8"/>
  <c r="J284" i="8"/>
  <c r="J93" i="9"/>
  <c r="J106" i="3"/>
  <c r="BK414" i="4"/>
  <c r="BK492" i="4"/>
  <c r="J517" i="4"/>
  <c r="J166" i="5"/>
  <c r="J296" i="5"/>
  <c r="J428" i="5"/>
  <c r="BK482" i="5"/>
  <c r="J570" i="6"/>
  <c r="J675" i="6"/>
  <c r="J291" i="7"/>
  <c r="BK852" i="7"/>
  <c r="BK515" i="7"/>
  <c r="J140" i="8"/>
  <c r="J161" i="2"/>
  <c r="J135" i="3"/>
  <c r="BK556" i="4"/>
  <c r="J480" i="4"/>
  <c r="BK649" i="5"/>
  <c r="J151" i="5"/>
  <c r="J397" i="6"/>
  <c r="J683" i="6"/>
  <c r="BK136" i="7"/>
  <c r="J158" i="7"/>
  <c r="BK111" i="7"/>
  <c r="BK303" i="8"/>
  <c r="BK226" i="2"/>
  <c r="J121" i="3"/>
  <c r="BK591" i="4"/>
  <c r="J184" i="4"/>
  <c r="BK495" i="5"/>
  <c r="BK440" i="5"/>
  <c r="BK200" i="6"/>
  <c r="BK691" i="6"/>
  <c r="BK675" i="6"/>
  <c r="J94" i="7"/>
  <c r="BK539" i="7"/>
  <c r="J491" i="7"/>
  <c r="BK196" i="8"/>
  <c r="AS58" i="1"/>
  <c r="J666" i="4"/>
  <c r="J553" i="4"/>
  <c r="J584" i="5"/>
  <c r="J585" i="6"/>
  <c r="J335" i="6"/>
  <c r="J169" i="6"/>
  <c r="J730" i="7"/>
  <c r="J575" i="7"/>
  <c r="BK807" i="7"/>
  <c r="BK310" i="8"/>
  <c r="BK404" i="7"/>
  <c r="BK779" i="7"/>
  <c r="J143" i="9"/>
  <c r="BK456" i="6"/>
  <c r="J98" i="2"/>
  <c r="BK174" i="2" l="1"/>
  <c r="J174" i="2" s="1"/>
  <c r="J66" i="2" s="1"/>
  <c r="R199" i="2"/>
  <c r="P157" i="3"/>
  <c r="R91" i="4"/>
  <c r="R434" i="4"/>
  <c r="R663" i="4"/>
  <c r="BK100" i="5"/>
  <c r="J100" i="5" s="1"/>
  <c r="J65" i="5" s="1"/>
  <c r="P331" i="5"/>
  <c r="BK407" i="5"/>
  <c r="J407" i="5"/>
  <c r="J69" i="5"/>
  <c r="T673" i="5"/>
  <c r="T672" i="5" s="1"/>
  <c r="BK92" i="6"/>
  <c r="J92" i="6" s="1"/>
  <c r="J61" i="6" s="1"/>
  <c r="P396" i="6"/>
  <c r="R490" i="7"/>
  <c r="T500" i="7"/>
  <c r="T778" i="7"/>
  <c r="P834" i="7"/>
  <c r="BK262" i="8"/>
  <c r="J262" i="8" s="1"/>
  <c r="J62" i="8" s="1"/>
  <c r="T97" i="2"/>
  <c r="T199" i="2"/>
  <c r="R248" i="2"/>
  <c r="T90" i="3"/>
  <c r="BK179" i="3"/>
  <c r="J179" i="3"/>
  <c r="J67" i="3" s="1"/>
  <c r="T479" i="4"/>
  <c r="T677" i="4"/>
  <c r="P448" i="5"/>
  <c r="P657" i="5"/>
  <c r="P667" i="5"/>
  <c r="BK388" i="6"/>
  <c r="J388" i="6"/>
  <c r="J62" i="6" s="1"/>
  <c r="R435" i="6"/>
  <c r="P682" i="6"/>
  <c r="P681" i="6"/>
  <c r="R93" i="7"/>
  <c r="BK541" i="7"/>
  <c r="J541" i="7" s="1"/>
  <c r="J64" i="7" s="1"/>
  <c r="BK806" i="7"/>
  <c r="J806" i="7"/>
  <c r="J67" i="7" s="1"/>
  <c r="P857" i="7"/>
  <c r="R262" i="8"/>
  <c r="R86" i="8" s="1"/>
  <c r="R85" i="8" s="1"/>
  <c r="P336" i="8"/>
  <c r="BK97" i="2"/>
  <c r="P248" i="2"/>
  <c r="P90" i="3"/>
  <c r="P179" i="3"/>
  <c r="P442" i="4"/>
  <c r="BK677" i="4"/>
  <c r="J677" i="4"/>
  <c r="J66" i="4" s="1"/>
  <c r="T100" i="5"/>
  <c r="R331" i="5"/>
  <c r="P407" i="5"/>
  <c r="P673" i="5"/>
  <c r="P672" i="5"/>
  <c r="T92" i="6"/>
  <c r="R396" i="6"/>
  <c r="T672" i="6"/>
  <c r="BK93" i="7"/>
  <c r="BK92" i="7" s="1"/>
  <c r="J92" i="7" s="1"/>
  <c r="J60" i="7" s="1"/>
  <c r="T541" i="7"/>
  <c r="R806" i="7"/>
  <c r="R857" i="7"/>
  <c r="R275" i="8"/>
  <c r="BK90" i="3"/>
  <c r="J90" i="3"/>
  <c r="J64" i="3" s="1"/>
  <c r="T179" i="3"/>
  <c r="T442" i="4"/>
  <c r="BK689" i="4"/>
  <c r="J689" i="4" s="1"/>
  <c r="J69" i="4" s="1"/>
  <c r="P312" i="5"/>
  <c r="P375" i="5"/>
  <c r="T591" i="5"/>
  <c r="P92" i="6"/>
  <c r="T388" i="6"/>
  <c r="BK435" i="6"/>
  <c r="J435" i="6" s="1"/>
  <c r="J64" i="6" s="1"/>
  <c r="BK682" i="6"/>
  <c r="J682" i="6"/>
  <c r="J70" i="6" s="1"/>
  <c r="BK598" i="7"/>
  <c r="BK834" i="7"/>
  <c r="J834" i="7"/>
  <c r="J68" i="7"/>
  <c r="BK87" i="8"/>
  <c r="J87" i="8"/>
  <c r="J61" i="8" s="1"/>
  <c r="R97" i="2"/>
  <c r="BK199" i="2"/>
  <c r="BK96" i="2" s="1"/>
  <c r="J199" i="2"/>
  <c r="J67" i="2"/>
  <c r="R125" i="3"/>
  <c r="T91" i="4"/>
  <c r="T434" i="4"/>
  <c r="T663" i="4"/>
  <c r="T312" i="5"/>
  <c r="BK375" i="5"/>
  <c r="J375" i="5"/>
  <c r="J68" i="5"/>
  <c r="BK591" i="5"/>
  <c r="J591" i="5" s="1"/>
  <c r="J71" i="5" s="1"/>
  <c r="BK396" i="6"/>
  <c r="J396" i="6"/>
  <c r="J63" i="6" s="1"/>
  <c r="P598" i="7"/>
  <c r="P844" i="7"/>
  <c r="P843" i="7"/>
  <c r="P262" i="8"/>
  <c r="R336" i="8"/>
  <c r="R174" i="2"/>
  <c r="P125" i="3"/>
  <c r="BK91" i="4"/>
  <c r="J91" i="4"/>
  <c r="J61" i="4"/>
  <c r="BK434" i="4"/>
  <c r="J434" i="4" s="1"/>
  <c r="J62" i="4" s="1"/>
  <c r="BK663" i="4"/>
  <c r="J663" i="4"/>
  <c r="J65" i="4" s="1"/>
  <c r="R100" i="5"/>
  <c r="T331" i="5"/>
  <c r="R407" i="5"/>
  <c r="R673" i="5"/>
  <c r="R672" i="5"/>
  <c r="R388" i="6"/>
  <c r="P435" i="6"/>
  <c r="BK649" i="6"/>
  <c r="J649" i="6"/>
  <c r="J67" i="6"/>
  <c r="R682" i="6"/>
  <c r="R681" i="6" s="1"/>
  <c r="BK490" i="7"/>
  <c r="J490" i="7" s="1"/>
  <c r="J62" i="7" s="1"/>
  <c r="P500" i="7"/>
  <c r="P778" i="7"/>
  <c r="T844" i="7"/>
  <c r="BK275" i="8"/>
  <c r="J275" i="8" s="1"/>
  <c r="J64" i="8" s="1"/>
  <c r="T248" i="2"/>
  <c r="R90" i="3"/>
  <c r="R179" i="3"/>
  <c r="P479" i="4"/>
  <c r="R689" i="4"/>
  <c r="R682" i="4"/>
  <c r="BK448" i="5"/>
  <c r="J448" i="5"/>
  <c r="J70" i="5" s="1"/>
  <c r="BK657" i="5"/>
  <c r="J657" i="5"/>
  <c r="J72" i="5"/>
  <c r="R667" i="5"/>
  <c r="P388" i="6"/>
  <c r="T435" i="6"/>
  <c r="R649" i="6"/>
  <c r="T93" i="7"/>
  <c r="R541" i="7"/>
  <c r="P806" i="7"/>
  <c r="BK857" i="7"/>
  <c r="J857" i="7"/>
  <c r="J71" i="7"/>
  <c r="T262" i="8"/>
  <c r="T336" i="8"/>
  <c r="T174" i="2"/>
  <c r="BK157" i="3"/>
  <c r="J157" i="3"/>
  <c r="J66" i="3"/>
  <c r="BK479" i="4"/>
  <c r="J479" i="4"/>
  <c r="J64" i="4" s="1"/>
  <c r="T689" i="4"/>
  <c r="T682" i="4" s="1"/>
  <c r="T448" i="5"/>
  <c r="T657" i="5"/>
  <c r="T667" i="5"/>
  <c r="T466" i="6"/>
  <c r="P672" i="6"/>
  <c r="P490" i="7"/>
  <c r="R500" i="7"/>
  <c r="R778" i="7"/>
  <c r="T834" i="7"/>
  <c r="T275" i="8"/>
  <c r="P87" i="9"/>
  <c r="BK248" i="2"/>
  <c r="J248" i="2"/>
  <c r="J73" i="2" s="1"/>
  <c r="T157" i="3"/>
  <c r="BK442" i="4"/>
  <c r="J442" i="4"/>
  <c r="J63" i="4" s="1"/>
  <c r="P689" i="4"/>
  <c r="P682" i="4"/>
  <c r="R312" i="5"/>
  <c r="T375" i="5"/>
  <c r="R591" i="5"/>
  <c r="R92" i="6"/>
  <c r="T396" i="6"/>
  <c r="R672" i="6"/>
  <c r="R598" i="7"/>
  <c r="R834" i="7"/>
  <c r="T87" i="8"/>
  <c r="T86" i="8" s="1"/>
  <c r="T85" i="8" s="1"/>
  <c r="R87" i="9"/>
  <c r="P148" i="9"/>
  <c r="R157" i="3"/>
  <c r="R479" i="4"/>
  <c r="R677" i="4"/>
  <c r="R448" i="5"/>
  <c r="R657" i="5"/>
  <c r="BK667" i="5"/>
  <c r="J667" i="5" s="1"/>
  <c r="J73" i="5" s="1"/>
  <c r="P466" i="6"/>
  <c r="P649" i="6"/>
  <c r="T682" i="6"/>
  <c r="T681" i="6"/>
  <c r="T598" i="7"/>
  <c r="R844" i="7"/>
  <c r="R843" i="7" s="1"/>
  <c r="P87" i="8"/>
  <c r="BK336" i="8"/>
  <c r="J336" i="8"/>
  <c r="J65" i="8"/>
  <c r="T87" i="9"/>
  <c r="BK148" i="9"/>
  <c r="J148" i="9"/>
  <c r="J63" i="9" s="1"/>
  <c r="P97" i="2"/>
  <c r="P199" i="2"/>
  <c r="T125" i="3"/>
  <c r="R442" i="4"/>
  <c r="P677" i="4"/>
  <c r="P100" i="5"/>
  <c r="BK331" i="5"/>
  <c r="J331" i="5" s="1"/>
  <c r="J67" i="5" s="1"/>
  <c r="T407" i="5"/>
  <c r="BK673" i="5"/>
  <c r="BK672" i="5"/>
  <c r="J672" i="5"/>
  <c r="J74" i="5" s="1"/>
  <c r="R466" i="6"/>
  <c r="BK672" i="6"/>
  <c r="J672" i="6"/>
  <c r="J68" i="6" s="1"/>
  <c r="T490" i="7"/>
  <c r="BK500" i="7"/>
  <c r="J500" i="7"/>
  <c r="J63" i="7" s="1"/>
  <c r="BK778" i="7"/>
  <c r="J778" i="7" s="1"/>
  <c r="J66" i="7" s="1"/>
  <c r="BK844" i="7"/>
  <c r="BK843" i="7"/>
  <c r="J843" i="7"/>
  <c r="J69" i="7"/>
  <c r="R87" i="8"/>
  <c r="BK118" i="9"/>
  <c r="J118" i="9" s="1"/>
  <c r="J62" i="9" s="1"/>
  <c r="T118" i="9"/>
  <c r="R148" i="9"/>
  <c r="P174" i="2"/>
  <c r="BK125" i="3"/>
  <c r="J125" i="3" s="1"/>
  <c r="J65" i="3" s="1"/>
  <c r="P91" i="4"/>
  <c r="P434" i="4"/>
  <c r="P663" i="4"/>
  <c r="BK312" i="5"/>
  <c r="J312" i="5" s="1"/>
  <c r="J66" i="5" s="1"/>
  <c r="R375" i="5"/>
  <c r="P591" i="5"/>
  <c r="BK466" i="6"/>
  <c r="J466" i="6"/>
  <c r="J65" i="6"/>
  <c r="T649" i="6"/>
  <c r="P93" i="7"/>
  <c r="P92" i="7"/>
  <c r="P91" i="7" s="1"/>
  <c r="AU62" i="1" s="1"/>
  <c r="P541" i="7"/>
  <c r="T806" i="7"/>
  <c r="T857" i="7"/>
  <c r="P275" i="8"/>
  <c r="BK87" i="9"/>
  <c r="J87" i="9"/>
  <c r="J61" i="9" s="1"/>
  <c r="P118" i="9"/>
  <c r="R118" i="9"/>
  <c r="T148" i="9"/>
  <c r="BK210" i="9"/>
  <c r="J210" i="9"/>
  <c r="J65" i="9" s="1"/>
  <c r="P210" i="9"/>
  <c r="R210" i="9"/>
  <c r="T210" i="9"/>
  <c r="P207" i="2"/>
  <c r="R207" i="2"/>
  <c r="T207" i="2"/>
  <c r="BK636" i="6"/>
  <c r="J636" i="6" s="1"/>
  <c r="J66" i="6" s="1"/>
  <c r="BK225" i="2"/>
  <c r="J225" i="2"/>
  <c r="J72" i="2" s="1"/>
  <c r="BK683" i="4"/>
  <c r="J683" i="4"/>
  <c r="J68" i="4"/>
  <c r="BK270" i="8"/>
  <c r="J270" i="8"/>
  <c r="J63" i="8" s="1"/>
  <c r="BK204" i="9"/>
  <c r="J204" i="9" s="1"/>
  <c r="J64" i="9" s="1"/>
  <c r="BK219" i="2"/>
  <c r="J219" i="2"/>
  <c r="J70" i="2" s="1"/>
  <c r="BK751" i="5"/>
  <c r="J751" i="5" s="1"/>
  <c r="J76" i="5" s="1"/>
  <c r="BE149" i="9"/>
  <c r="BE98" i="9"/>
  <c r="BE113" i="9"/>
  <c r="BE124" i="9"/>
  <c r="BE174" i="9"/>
  <c r="BE164" i="9"/>
  <c r="BE205" i="9"/>
  <c r="BE103" i="9"/>
  <c r="BE194" i="9"/>
  <c r="BE211" i="9"/>
  <c r="BE212" i="9"/>
  <c r="F55" i="9"/>
  <c r="BE130" i="9"/>
  <c r="BE159" i="9"/>
  <c r="BE189" i="9"/>
  <c r="E75" i="9"/>
  <c r="BE88" i="9"/>
  <c r="BE93" i="9"/>
  <c r="BE119" i="9"/>
  <c r="BE184" i="9"/>
  <c r="BE199" i="9"/>
  <c r="J52" i="9"/>
  <c r="BE108" i="9"/>
  <c r="BE125" i="9"/>
  <c r="BE134" i="9"/>
  <c r="BE143" i="9"/>
  <c r="BE179" i="9"/>
  <c r="BE138" i="9"/>
  <c r="BE154" i="9"/>
  <c r="BE169" i="9"/>
  <c r="BE132" i="8"/>
  <c r="BE138" i="8"/>
  <c r="BE180" i="8"/>
  <c r="F55" i="8"/>
  <c r="BE106" i="8"/>
  <c r="BE289" i="8"/>
  <c r="BE293" i="8"/>
  <c r="BE306" i="8"/>
  <c r="BE310" i="8"/>
  <c r="BE322" i="8"/>
  <c r="BE339" i="8"/>
  <c r="BE88" i="8"/>
  <c r="BE316" i="8"/>
  <c r="BE337" i="8"/>
  <c r="J52" i="8"/>
  <c r="BE122" i="8"/>
  <c r="BE126" i="8"/>
  <c r="BE153" i="8"/>
  <c r="BE196" i="8"/>
  <c r="BE244" i="8"/>
  <c r="BE259" i="8"/>
  <c r="BE303" i="8"/>
  <c r="BE314" i="8"/>
  <c r="BE318" i="8"/>
  <c r="BE326" i="8"/>
  <c r="BE110" i="8"/>
  <c r="BE114" i="8"/>
  <c r="BE255" i="8"/>
  <c r="BE236" i="8"/>
  <c r="BE276" i="8"/>
  <c r="BE296" i="8"/>
  <c r="BE234" i="8"/>
  <c r="E75" i="8"/>
  <c r="BE97" i="8"/>
  <c r="BE202" i="8"/>
  <c r="BE284" i="8"/>
  <c r="BE140" i="8"/>
  <c r="BE175" i="8"/>
  <c r="BE267" i="8"/>
  <c r="BE282" i="8"/>
  <c r="BE300" i="8"/>
  <c r="BE118" i="8"/>
  <c r="BE172" i="8"/>
  <c r="BE183" i="8"/>
  <c r="BE208" i="8"/>
  <c r="BE257" i="8"/>
  <c r="BE263" i="8"/>
  <c r="BE271" i="8"/>
  <c r="BE286" i="8"/>
  <c r="BE294" i="8"/>
  <c r="BE305" i="8"/>
  <c r="BE159" i="8"/>
  <c r="BE225" i="8"/>
  <c r="BE246" i="8"/>
  <c r="BE138" i="7"/>
  <c r="BE210" i="7"/>
  <c r="BE250" i="7"/>
  <c r="BE486" i="7"/>
  <c r="BE751" i="7"/>
  <c r="BE771" i="7"/>
  <c r="BE790" i="7"/>
  <c r="BE817" i="7"/>
  <c r="BE824" i="7"/>
  <c r="BE841" i="7"/>
  <c r="BE858" i="7"/>
  <c r="BE134" i="7"/>
  <c r="BE194" i="7"/>
  <c r="BE284" i="7"/>
  <c r="BE307" i="7"/>
  <c r="BE344" i="7"/>
  <c r="BE378" i="7"/>
  <c r="BE578" i="7"/>
  <c r="BE595" i="7"/>
  <c r="BE661" i="7"/>
  <c r="BE722" i="7"/>
  <c r="BE761" i="7"/>
  <c r="BE814" i="7"/>
  <c r="BE839" i="7"/>
  <c r="BE853" i="7"/>
  <c r="J85" i="7"/>
  <c r="BE119" i="7"/>
  <c r="BE143" i="7"/>
  <c r="BE178" i="7"/>
  <c r="BE291" i="7"/>
  <c r="BE320" i="7"/>
  <c r="BE356" i="7"/>
  <c r="BE413" i="7"/>
  <c r="BE542" i="7"/>
  <c r="BE563" i="7"/>
  <c r="BE580" i="7"/>
  <c r="BE624" i="7"/>
  <c r="BE704" i="7"/>
  <c r="BE729" i="7"/>
  <c r="BE737" i="7"/>
  <c r="BE741" i="7"/>
  <c r="BE797" i="7"/>
  <c r="BE809" i="7"/>
  <c r="BE835" i="7"/>
  <c r="BE845" i="7"/>
  <c r="BE852" i="7"/>
  <c r="BE861" i="7"/>
  <c r="BE867" i="7"/>
  <c r="BE94" i="7"/>
  <c r="BE198" i="7"/>
  <c r="BE225" i="7"/>
  <c r="BE265" i="7"/>
  <c r="BE309" i="7"/>
  <c r="BE385" i="7"/>
  <c r="BE438" i="7"/>
  <c r="BE484" i="7"/>
  <c r="BE634" i="7"/>
  <c r="BE710" i="7"/>
  <c r="BE724" i="7"/>
  <c r="BE775" i="7"/>
  <c r="BE807" i="7"/>
  <c r="BE811" i="7"/>
  <c r="BE863" i="7"/>
  <c r="E81" i="7"/>
  <c r="BE190" i="7"/>
  <c r="BE218" i="7"/>
  <c r="BE361" i="7"/>
  <c r="BE450" i="7"/>
  <c r="BE613" i="7"/>
  <c r="BE626" i="7"/>
  <c r="BE681" i="7"/>
  <c r="BE730" i="7"/>
  <c r="BE732" i="7"/>
  <c r="BE779" i="7"/>
  <c r="BE837" i="7"/>
  <c r="BE865" i="7"/>
  <c r="BE482" i="7"/>
  <c r="BE560" i="7"/>
  <c r="BE599" i="7"/>
  <c r="BE671" i="7"/>
  <c r="BE685" i="7"/>
  <c r="BE700" i="7"/>
  <c r="BE712" i="7"/>
  <c r="BE113" i="7"/>
  <c r="BE182" i="7"/>
  <c r="BE353" i="7"/>
  <c r="BE404" i="7"/>
  <c r="BE465" i="7"/>
  <c r="BE515" i="7"/>
  <c r="BE605" i="7"/>
  <c r="BE632" i="7"/>
  <c r="BE650" i="7"/>
  <c r="BE667" i="7"/>
  <c r="BE675" i="7"/>
  <c r="BE699" i="7"/>
  <c r="BE711" i="7"/>
  <c r="F88" i="7"/>
  <c r="BE254" i="7"/>
  <c r="BE280" i="7"/>
  <c r="BE446" i="7"/>
  <c r="BE467" i="7"/>
  <c r="BE608" i="7"/>
  <c r="BE639" i="7"/>
  <c r="BE691" i="7"/>
  <c r="BE714" i="7"/>
  <c r="BE111" i="7"/>
  <c r="BE136" i="7"/>
  <c r="BE272" i="7"/>
  <c r="BE295" i="7"/>
  <c r="BE444" i="7"/>
  <c r="BE501" i="7"/>
  <c r="BE527" i="7"/>
  <c r="BE653" i="7"/>
  <c r="BE701" i="7"/>
  <c r="BE158" i="7"/>
  <c r="BE202" i="7"/>
  <c r="BE261" i="7"/>
  <c r="BE276" i="7"/>
  <c r="BE303" i="7"/>
  <c r="BE364" i="7"/>
  <c r="BE491" i="7"/>
  <c r="BE575" i="7"/>
  <c r="BE659" i="7"/>
  <c r="BE665" i="7"/>
  <c r="BE692" i="7"/>
  <c r="BE148" i="7"/>
  <c r="BE169" i="7"/>
  <c r="BE186" i="7"/>
  <c r="BE206" i="7"/>
  <c r="BE214" i="7"/>
  <c r="BE243" i="7"/>
  <c r="BE305" i="7"/>
  <c r="BE472" i="7"/>
  <c r="BE644" i="7"/>
  <c r="BE645" i="7"/>
  <c r="BE677" i="7"/>
  <c r="BE100" i="7"/>
  <c r="BE322" i="7"/>
  <c r="BE336" i="7"/>
  <c r="BE347" i="7"/>
  <c r="BE489" i="7"/>
  <c r="BE496" i="7"/>
  <c r="BE539" i="7"/>
  <c r="BE606" i="7"/>
  <c r="BE618" i="7"/>
  <c r="BE647" i="7"/>
  <c r="BE658" i="7"/>
  <c r="BE693" i="7"/>
  <c r="BE703" i="7"/>
  <c r="BE718" i="7"/>
  <c r="BE728" i="7"/>
  <c r="BE165" i="6"/>
  <c r="BE266" i="6"/>
  <c r="BE502" i="6"/>
  <c r="BE552" i="6"/>
  <c r="BE560" i="6"/>
  <c r="F55" i="6"/>
  <c r="BE157" i="6"/>
  <c r="BE181" i="6"/>
  <c r="BE281" i="6"/>
  <c r="BE335" i="6"/>
  <c r="BE393" i="6"/>
  <c r="BE456" i="6"/>
  <c r="BE526" i="6"/>
  <c r="BE618" i="6"/>
  <c r="BE637" i="6"/>
  <c r="BE650" i="6"/>
  <c r="BE654" i="6"/>
  <c r="BE664" i="6"/>
  <c r="BE677" i="6"/>
  <c r="BE679" i="6"/>
  <c r="BE104" i="6"/>
  <c r="BE173" i="6"/>
  <c r="BE212" i="6"/>
  <c r="BE235" i="6"/>
  <c r="BE284" i="6"/>
  <c r="BE317" i="6"/>
  <c r="BE382" i="6"/>
  <c r="BE397" i="6"/>
  <c r="BE474" i="6"/>
  <c r="BE496" i="6"/>
  <c r="BE504" i="6"/>
  <c r="BE530" i="6"/>
  <c r="BE551" i="6"/>
  <c r="BE554" i="6"/>
  <c r="BE579" i="6"/>
  <c r="BE583" i="6"/>
  <c r="BE652" i="6"/>
  <c r="BE657" i="6"/>
  <c r="BE660" i="6"/>
  <c r="BE675" i="6"/>
  <c r="BE683" i="6"/>
  <c r="BE690" i="6"/>
  <c r="BE93" i="6"/>
  <c r="BE111" i="6"/>
  <c r="BE380" i="6"/>
  <c r="BE454" i="6"/>
  <c r="BE550" i="6"/>
  <c r="BE604" i="6"/>
  <c r="BE642" i="6"/>
  <c r="BE673" i="6"/>
  <c r="BE691" i="6"/>
  <c r="J52" i="6"/>
  <c r="BE149" i="6"/>
  <c r="BE233" i="6"/>
  <c r="BE311" i="6"/>
  <c r="BE389" i="6"/>
  <c r="BE407" i="6"/>
  <c r="BE534" i="6"/>
  <c r="BE571" i="6"/>
  <c r="BE589" i="6"/>
  <c r="BE591" i="6"/>
  <c r="BE125" i="6"/>
  <c r="BE161" i="6"/>
  <c r="BE177" i="6"/>
  <c r="BE289" i="6"/>
  <c r="BE359" i="6"/>
  <c r="BE387" i="6"/>
  <c r="BE491" i="6"/>
  <c r="BE540" i="6"/>
  <c r="BE561" i="6"/>
  <c r="BE595" i="6"/>
  <c r="BE599" i="6"/>
  <c r="BE608" i="6"/>
  <c r="BE115" i="6"/>
  <c r="BE153" i="6"/>
  <c r="BE169" i="6"/>
  <c r="BE208" i="6"/>
  <c r="BE219" i="6"/>
  <c r="BE244" i="6"/>
  <c r="BE352" i="6"/>
  <c r="BE384" i="6"/>
  <c r="BE463" i="6"/>
  <c r="BE520" i="6"/>
  <c r="BE536" i="6"/>
  <c r="BE564" i="6"/>
  <c r="BE145" i="6"/>
  <c r="BE200" i="6"/>
  <c r="BE204" i="6"/>
  <c r="BE223" i="6"/>
  <c r="BE231" i="6"/>
  <c r="BE357" i="6"/>
  <c r="BE370" i="6"/>
  <c r="BE420" i="6"/>
  <c r="BE448" i="6"/>
  <c r="BE484" i="6"/>
  <c r="BE515" i="6"/>
  <c r="BE574" i="6"/>
  <c r="BE590" i="6"/>
  <c r="E48" i="6"/>
  <c r="BE102" i="6"/>
  <c r="BE134" i="6"/>
  <c r="BE141" i="6"/>
  <c r="BE237" i="6"/>
  <c r="BE306" i="6"/>
  <c r="BE433" i="6"/>
  <c r="BE467" i="6"/>
  <c r="BE544" i="6"/>
  <c r="BE572" i="6"/>
  <c r="BE585" i="6"/>
  <c r="BE596" i="6"/>
  <c r="BE113" i="6"/>
  <c r="BE192" i="6"/>
  <c r="BE368" i="6"/>
  <c r="BE436" i="6"/>
  <c r="BE479" i="6"/>
  <c r="BE486" i="6"/>
  <c r="BE575" i="6"/>
  <c r="BE597" i="6"/>
  <c r="BE633" i="6"/>
  <c r="BE196" i="6"/>
  <c r="BE246" i="6"/>
  <c r="BE260" i="6"/>
  <c r="BE292" i="6"/>
  <c r="BE451" i="6"/>
  <c r="BE469" i="6"/>
  <c r="BE509" i="6"/>
  <c r="BE514" i="6"/>
  <c r="BE519" i="6"/>
  <c r="BE522" i="6"/>
  <c r="BE570" i="6"/>
  <c r="BE628" i="6"/>
  <c r="E50" i="5"/>
  <c r="J92" i="5"/>
  <c r="BE166" i="5"/>
  <c r="BE332" i="5"/>
  <c r="BE504" i="5"/>
  <c r="BE226" i="5"/>
  <c r="BE296" i="5"/>
  <c r="BE360" i="5"/>
  <c r="BE440" i="5"/>
  <c r="BE486" i="5"/>
  <c r="BE512" i="5"/>
  <c r="BE531" i="5"/>
  <c r="BE625" i="5"/>
  <c r="BE663" i="5"/>
  <c r="BE668" i="5"/>
  <c r="BE670" i="5"/>
  <c r="BE687" i="5"/>
  <c r="BE719" i="5"/>
  <c r="BE175" i="5"/>
  <c r="BE205" i="5"/>
  <c r="BE294" i="5"/>
  <c r="BE304" i="5"/>
  <c r="BE345" i="5"/>
  <c r="BE383" i="5"/>
  <c r="BE458" i="5"/>
  <c r="BE511" i="5"/>
  <c r="BE521" i="5"/>
  <c r="BE578" i="5"/>
  <c r="BE592" i="5"/>
  <c r="BE613" i="5"/>
  <c r="BE619" i="5"/>
  <c r="BE633" i="5"/>
  <c r="BE658" i="5"/>
  <c r="BE700" i="5"/>
  <c r="BE728" i="5"/>
  <c r="BE730" i="5"/>
  <c r="BE740" i="5"/>
  <c r="BE749" i="5"/>
  <c r="BE752" i="5"/>
  <c r="BE313" i="5"/>
  <c r="BE451" i="5"/>
  <c r="BE471" i="5"/>
  <c r="BE502" i="5"/>
  <c r="BE532" i="5"/>
  <c r="BE607" i="5"/>
  <c r="BE641" i="5"/>
  <c r="BE649" i="5"/>
  <c r="BE660" i="5"/>
  <c r="BE665" i="5"/>
  <c r="BE674" i="5"/>
  <c r="BE704" i="5"/>
  <c r="BE717" i="5"/>
  <c r="F95" i="5"/>
  <c r="BE159" i="5"/>
  <c r="BE238" i="5"/>
  <c r="BE442" i="5"/>
  <c r="BE691" i="5"/>
  <c r="BE761" i="5"/>
  <c r="BE101" i="5"/>
  <c r="BE151" i="5"/>
  <c r="BE484" i="5"/>
  <c r="BE514" i="5"/>
  <c r="BE566" i="5"/>
  <c r="BE143" i="5"/>
  <c r="BE155" i="5"/>
  <c r="BE323" i="5"/>
  <c r="BE495" i="5"/>
  <c r="BE522" i="5"/>
  <c r="BE252" i="5"/>
  <c r="BE286" i="5"/>
  <c r="BE339" i="5"/>
  <c r="BE419" i="5"/>
  <c r="BE428" i="5"/>
  <c r="BE601" i="5"/>
  <c r="BE128" i="5"/>
  <c r="BE191" i="5"/>
  <c r="BE389" i="5"/>
  <c r="BE401" i="5"/>
  <c r="BE408" i="5"/>
  <c r="BE426" i="5"/>
  <c r="BE430" i="5"/>
  <c r="BE554" i="5"/>
  <c r="BE109" i="5"/>
  <c r="BE139" i="5"/>
  <c r="BE147" i="5"/>
  <c r="BE274" i="5"/>
  <c r="BE184" i="5"/>
  <c r="BE214" i="5"/>
  <c r="BE232" i="5"/>
  <c r="BE272" i="5"/>
  <c r="BE284" i="5"/>
  <c r="BE369" i="5"/>
  <c r="BE376" i="5"/>
  <c r="BE395" i="5"/>
  <c r="BE449" i="5"/>
  <c r="BE463" i="5"/>
  <c r="BE477" i="5"/>
  <c r="BE524" i="5"/>
  <c r="BE572" i="5"/>
  <c r="BE584" i="5"/>
  <c r="BE117" i="5"/>
  <c r="BE208" i="5"/>
  <c r="BE217" i="5"/>
  <c r="BE321" i="5"/>
  <c r="BE354" i="5"/>
  <c r="BE399" i="5"/>
  <c r="BE465" i="5"/>
  <c r="BE482" i="5"/>
  <c r="BE488" i="5"/>
  <c r="BE543" i="5"/>
  <c r="BE595" i="5"/>
  <c r="J52" i="4"/>
  <c r="E79" i="4"/>
  <c r="BE155" i="4"/>
  <c r="BE162" i="4"/>
  <c r="BE166" i="4"/>
  <c r="BE177" i="4"/>
  <c r="BE184" i="4"/>
  <c r="BE192" i="4"/>
  <c r="BE318" i="4"/>
  <c r="BE420" i="4"/>
  <c r="BE482" i="4"/>
  <c r="BE515" i="4"/>
  <c r="BE532" i="4"/>
  <c r="BE542" i="4"/>
  <c r="F86" i="4"/>
  <c r="BE101" i="4"/>
  <c r="BE103" i="4"/>
  <c r="BE105" i="4"/>
  <c r="BE109" i="4"/>
  <c r="BE119" i="4"/>
  <c r="BE213" i="4"/>
  <c r="BE239" i="4"/>
  <c r="BE282" i="4"/>
  <c r="BE307" i="4"/>
  <c r="BE416" i="4"/>
  <c r="BE443" i="4"/>
  <c r="BE517" i="4"/>
  <c r="BE567" i="4"/>
  <c r="BE92" i="4"/>
  <c r="BE196" i="4"/>
  <c r="BE245" i="4"/>
  <c r="BE269" i="4"/>
  <c r="BE435" i="4"/>
  <c r="BE439" i="4"/>
  <c r="BE621" i="4"/>
  <c r="BE625" i="4"/>
  <c r="BE661" i="4"/>
  <c r="BE664" i="4"/>
  <c r="BE671" i="4"/>
  <c r="BE678" i="4"/>
  <c r="BE680" i="4"/>
  <c r="BE684" i="4"/>
  <c r="BE700" i="4"/>
  <c r="BE99" i="4"/>
  <c r="BE128" i="4"/>
  <c r="BE135" i="4"/>
  <c r="BE243" i="4"/>
  <c r="BE289" i="4"/>
  <c r="BE418" i="4"/>
  <c r="BE467" i="4"/>
  <c r="BE477" i="4"/>
  <c r="BE500" i="4"/>
  <c r="BE514" i="4"/>
  <c r="BE558" i="4"/>
  <c r="BE563" i="4"/>
  <c r="BE584" i="4"/>
  <c r="BE592" i="4"/>
  <c r="BE616" i="4"/>
  <c r="BE654" i="4"/>
  <c r="BE669" i="4"/>
  <c r="BE553" i="4"/>
  <c r="BE583" i="4"/>
  <c r="BE635" i="4"/>
  <c r="BE645" i="4"/>
  <c r="BE666" i="4"/>
  <c r="BE690" i="4"/>
  <c r="BE701" i="4"/>
  <c r="BE173" i="4"/>
  <c r="BE200" i="4"/>
  <c r="BE292" i="4"/>
  <c r="BE344" i="4"/>
  <c r="BE376" i="4"/>
  <c r="BE488" i="4"/>
  <c r="BE496" i="4"/>
  <c r="BE569" i="4"/>
  <c r="BE593" i="4"/>
  <c r="BE248" i="4"/>
  <c r="BE336" i="4"/>
  <c r="BE480" i="4"/>
  <c r="BE529" i="4"/>
  <c r="BE561" i="4"/>
  <c r="BE601" i="4"/>
  <c r="BE607" i="4"/>
  <c r="BE366" i="4"/>
  <c r="BE414" i="4"/>
  <c r="BE429" i="4"/>
  <c r="BE457" i="4"/>
  <c r="BE486" i="4"/>
  <c r="BE538" i="4"/>
  <c r="BE556" i="4"/>
  <c r="BE577" i="4"/>
  <c r="BE585" i="4"/>
  <c r="BE597" i="4"/>
  <c r="BE609" i="4"/>
  <c r="BE97" i="4"/>
  <c r="BE285" i="4"/>
  <c r="BE312" i="4"/>
  <c r="BE363" i="4"/>
  <c r="BE391" i="4"/>
  <c r="BE492" i="4"/>
  <c r="BE506" i="4"/>
  <c r="BE508" i="4"/>
  <c r="BE530" i="4"/>
  <c r="BE546" i="4"/>
  <c r="BE573" i="4"/>
  <c r="BE611" i="4"/>
  <c r="BE591" i="4"/>
  <c r="BE608" i="4"/>
  <c r="BE188" i="4"/>
  <c r="BE521" i="4"/>
  <c r="BE536" i="4"/>
  <c r="BE551" i="4"/>
  <c r="BE603" i="4"/>
  <c r="BE231" i="4"/>
  <c r="BE241" i="4"/>
  <c r="BE263" i="4"/>
  <c r="BE393" i="4"/>
  <c r="BE405" i="4"/>
  <c r="BE433" i="4"/>
  <c r="BE525" i="4"/>
  <c r="BE550" i="4"/>
  <c r="BE613" i="4"/>
  <c r="J208" i="2"/>
  <c r="J69" i="2"/>
  <c r="BE109" i="3"/>
  <c r="J59" i="3"/>
  <c r="BE114" i="3"/>
  <c r="BE153" i="3"/>
  <c r="BE195" i="3"/>
  <c r="J56" i="3"/>
  <c r="BE141" i="3"/>
  <c r="BE165" i="3"/>
  <c r="BE189" i="3"/>
  <c r="BE103" i="3"/>
  <c r="BE121" i="3"/>
  <c r="BE132" i="3"/>
  <c r="F59" i="3"/>
  <c r="BE117" i="3"/>
  <c r="BE184" i="3"/>
  <c r="BE91" i="3"/>
  <c r="BE100" i="3"/>
  <c r="BE135" i="3"/>
  <c r="BE158" i="3"/>
  <c r="BE94" i="3"/>
  <c r="BE126" i="3"/>
  <c r="BE161" i="3"/>
  <c r="BE129" i="3"/>
  <c r="BE180" i="3"/>
  <c r="E77" i="3"/>
  <c r="BE97" i="3"/>
  <c r="BE175" i="3"/>
  <c r="BE192" i="3"/>
  <c r="BE106" i="3"/>
  <c r="BE138" i="3"/>
  <c r="BE144" i="3"/>
  <c r="BE170" i="3"/>
  <c r="E83" i="2"/>
  <c r="BE141" i="2"/>
  <c r="BE160" i="2"/>
  <c r="BE110" i="2"/>
  <c r="BE117" i="2"/>
  <c r="BE161" i="2"/>
  <c r="BE202" i="2"/>
  <c r="BE98" i="2"/>
  <c r="BE139" i="2"/>
  <c r="BE200" i="2"/>
  <c r="BE138" i="2"/>
  <c r="BE257" i="2"/>
  <c r="BE258" i="2"/>
  <c r="J89" i="2"/>
  <c r="BE153" i="2"/>
  <c r="BE253" i="2"/>
  <c r="F59" i="2"/>
  <c r="BE146" i="2"/>
  <c r="BE155" i="2"/>
  <c r="BE175" i="2"/>
  <c r="BE220" i="2"/>
  <c r="BE226" i="2"/>
  <c r="BE105" i="2"/>
  <c r="BE131" i="2"/>
  <c r="BE133" i="2"/>
  <c r="BE183" i="2"/>
  <c r="BE129" i="2"/>
  <c r="BE100" i="2"/>
  <c r="BE115" i="2"/>
  <c r="BE191" i="2"/>
  <c r="BE209" i="2"/>
  <c r="BE249" i="2"/>
  <c r="BE122" i="2"/>
  <c r="BE124" i="2"/>
  <c r="BE148" i="2"/>
  <c r="BE205" i="2"/>
  <c r="F36" i="6"/>
  <c r="BC61" i="1" s="1"/>
  <c r="F39" i="3"/>
  <c r="BD57" i="1"/>
  <c r="AS54" i="1"/>
  <c r="F34" i="4"/>
  <c r="BA59" i="1"/>
  <c r="F37" i="4"/>
  <c r="BD59" i="1"/>
  <c r="F36" i="3"/>
  <c r="BA57" i="1"/>
  <c r="F34" i="7"/>
  <c r="BA62" i="1" s="1"/>
  <c r="F38" i="2"/>
  <c r="BC56" i="1"/>
  <c r="F37" i="3"/>
  <c r="BB57" i="1"/>
  <c r="J36" i="5"/>
  <c r="AW60" i="1" s="1"/>
  <c r="F36" i="4"/>
  <c r="BC59" i="1" s="1"/>
  <c r="F35" i="7"/>
  <c r="BB62" i="1"/>
  <c r="F39" i="2"/>
  <c r="BD56" i="1"/>
  <c r="J34" i="8"/>
  <c r="AW63" i="1" s="1"/>
  <c r="F38" i="3"/>
  <c r="BC57" i="1" s="1"/>
  <c r="J36" i="2"/>
  <c r="AW56" i="1"/>
  <c r="F36" i="2"/>
  <c r="BA56" i="1"/>
  <c r="F36" i="5"/>
  <c r="BA60" i="1" s="1"/>
  <c r="J34" i="7"/>
  <c r="AW62" i="1" s="1"/>
  <c r="F37" i="8"/>
  <c r="BD63" i="1"/>
  <c r="F34" i="9"/>
  <c r="BA64" i="1" s="1"/>
  <c r="F36" i="8"/>
  <c r="BC63" i="1" s="1"/>
  <c r="F35" i="8"/>
  <c r="BB63" i="1" s="1"/>
  <c r="F35" i="4"/>
  <c r="BB59" i="1"/>
  <c r="J36" i="3"/>
  <c r="AW57" i="1" s="1"/>
  <c r="F36" i="7"/>
  <c r="BC62" i="1" s="1"/>
  <c r="F34" i="8"/>
  <c r="BA63" i="1" s="1"/>
  <c r="F34" i="6"/>
  <c r="BA61" i="1"/>
  <c r="F36" i="9"/>
  <c r="BC64" i="1" s="1"/>
  <c r="F37" i="5"/>
  <c r="BB60" i="1" s="1"/>
  <c r="J34" i="4"/>
  <c r="AW59" i="1" s="1"/>
  <c r="F39" i="5"/>
  <c r="BD60" i="1"/>
  <c r="J34" i="9"/>
  <c r="AW64" i="1" s="1"/>
  <c r="F35" i="9"/>
  <c r="BB64" i="1" s="1"/>
  <c r="J34" i="6"/>
  <c r="AW61" i="1" s="1"/>
  <c r="F38" i="5"/>
  <c r="BC60" i="1"/>
  <c r="F37" i="6"/>
  <c r="BD61" i="1" s="1"/>
  <c r="F37" i="9"/>
  <c r="BD64" i="1" s="1"/>
  <c r="F37" i="2"/>
  <c r="BB56" i="1" s="1"/>
  <c r="F37" i="7"/>
  <c r="BD62" i="1"/>
  <c r="F35" i="6"/>
  <c r="BB61" i="1" s="1"/>
  <c r="J598" i="7" l="1"/>
  <c r="J65" i="7"/>
  <c r="J844" i="7"/>
  <c r="J70" i="7"/>
  <c r="J93" i="7"/>
  <c r="J61" i="7"/>
  <c r="BK99" i="5"/>
  <c r="BK98" i="5" s="1"/>
  <c r="J98" i="5" s="1"/>
  <c r="J32" i="5" s="1"/>
  <c r="AG60" i="1" s="1"/>
  <c r="J673" i="5"/>
  <c r="J75" i="5" s="1"/>
  <c r="BK224" i="2"/>
  <c r="J224" i="2"/>
  <c r="J71" i="2"/>
  <c r="J97" i="2"/>
  <c r="J65" i="2" s="1"/>
  <c r="P90" i="4"/>
  <c r="P89" i="4"/>
  <c r="AU59" i="1"/>
  <c r="T90" i="4"/>
  <c r="BK681" i="6"/>
  <c r="J681" i="6"/>
  <c r="J69" i="6"/>
  <c r="BK86" i="8"/>
  <c r="J86" i="8" s="1"/>
  <c r="J60" i="8" s="1"/>
  <c r="BK682" i="4"/>
  <c r="J682" i="4" s="1"/>
  <c r="J67" i="4" s="1"/>
  <c r="BK90" i="4"/>
  <c r="J90" i="4"/>
  <c r="J60" i="4" s="1"/>
  <c r="BK89" i="3"/>
  <c r="J89" i="3"/>
  <c r="J32" i="3" s="1"/>
  <c r="AG57" i="1" s="1"/>
  <c r="R91" i="6"/>
  <c r="R90" i="6"/>
  <c r="P91" i="6"/>
  <c r="P90" i="6" s="1"/>
  <c r="AU61" i="1" s="1"/>
  <c r="BK91" i="6"/>
  <c r="J91" i="6" s="1"/>
  <c r="J60" i="6" s="1"/>
  <c r="P86" i="8"/>
  <c r="P85" i="8"/>
  <c r="AU63" i="1"/>
  <c r="P86" i="9"/>
  <c r="P85" i="9" s="1"/>
  <c r="AU64" i="1" s="1"/>
  <c r="T843" i="7"/>
  <c r="T91" i="6"/>
  <c r="T90" i="6" s="1"/>
  <c r="P89" i="3"/>
  <c r="AU57" i="1"/>
  <c r="T89" i="4"/>
  <c r="P99" i="5"/>
  <c r="P98" i="5"/>
  <c r="AU60" i="1" s="1"/>
  <c r="AU58" i="1" s="1"/>
  <c r="T99" i="5"/>
  <c r="T98" i="5"/>
  <c r="T96" i="2"/>
  <c r="T95" i="2" s="1"/>
  <c r="P96" i="2"/>
  <c r="P95" i="2"/>
  <c r="AU56" i="1" s="1"/>
  <c r="T86" i="9"/>
  <c r="T85" i="9" s="1"/>
  <c r="R86" i="9"/>
  <c r="R85" i="9"/>
  <c r="R99" i="5"/>
  <c r="R98" i="5" s="1"/>
  <c r="R89" i="3"/>
  <c r="R96" i="2"/>
  <c r="R95" i="2"/>
  <c r="R90" i="4"/>
  <c r="R89" i="4"/>
  <c r="T92" i="7"/>
  <c r="T91" i="7" s="1"/>
  <c r="R92" i="7"/>
  <c r="R91" i="7"/>
  <c r="T89" i="3"/>
  <c r="BK207" i="2"/>
  <c r="J207" i="2" s="1"/>
  <c r="J68" i="2" s="1"/>
  <c r="BK95" i="2"/>
  <c r="J95" i="2"/>
  <c r="J63" i="2"/>
  <c r="BK86" i="9"/>
  <c r="J86" i="9" s="1"/>
  <c r="J60" i="9" s="1"/>
  <c r="BK85" i="8"/>
  <c r="J85" i="8"/>
  <c r="J59" i="8"/>
  <c r="BK91" i="7"/>
  <c r="J91" i="7" s="1"/>
  <c r="J59" i="7" s="1"/>
  <c r="J96" i="2"/>
  <c r="J64" i="2" s="1"/>
  <c r="F33" i="6"/>
  <c r="AZ61" i="1"/>
  <c r="BA58" i="1"/>
  <c r="AW58" i="1"/>
  <c r="BA55" i="1"/>
  <c r="F33" i="4"/>
  <c r="AZ59" i="1"/>
  <c r="J35" i="2"/>
  <c r="AV56" i="1" s="1"/>
  <c r="AT56" i="1" s="1"/>
  <c r="BC58" i="1"/>
  <c r="AY58" i="1"/>
  <c r="F35" i="3"/>
  <c r="AZ57" i="1"/>
  <c r="J33" i="8"/>
  <c r="AV63" i="1" s="1"/>
  <c r="AT63" i="1" s="1"/>
  <c r="F35" i="5"/>
  <c r="AZ60" i="1" s="1"/>
  <c r="F35" i="2"/>
  <c r="AZ56" i="1" s="1"/>
  <c r="BD58" i="1"/>
  <c r="J33" i="7"/>
  <c r="AV62" i="1" s="1"/>
  <c r="AT62" i="1" s="1"/>
  <c r="BB58" i="1"/>
  <c r="AX58" i="1" s="1"/>
  <c r="BC55" i="1"/>
  <c r="AY55" i="1" s="1"/>
  <c r="J33" i="9"/>
  <c r="AV64" i="1"/>
  <c r="AT64" i="1" s="1"/>
  <c r="J35" i="3"/>
  <c r="AV57" i="1"/>
  <c r="AT57" i="1" s="1"/>
  <c r="F33" i="9"/>
  <c r="AZ64" i="1" s="1"/>
  <c r="F33" i="8"/>
  <c r="AZ63" i="1"/>
  <c r="J33" i="4"/>
  <c r="AV59" i="1" s="1"/>
  <c r="AT59" i="1" s="1"/>
  <c r="BD55" i="1"/>
  <c r="J35" i="5"/>
  <c r="AV60" i="1" s="1"/>
  <c r="AT60" i="1" s="1"/>
  <c r="BB55" i="1"/>
  <c r="AX55" i="1"/>
  <c r="F33" i="7"/>
  <c r="AZ62" i="1"/>
  <c r="J33" i="6"/>
  <c r="AV61" i="1"/>
  <c r="AT61" i="1" s="1"/>
  <c r="J99" i="5" l="1"/>
  <c r="J64" i="5" s="1"/>
  <c r="J63" i="3"/>
  <c r="BK90" i="6"/>
  <c r="J90" i="6" s="1"/>
  <c r="BK89" i="4"/>
  <c r="J89" i="4" s="1"/>
  <c r="J30" i="4" s="1"/>
  <c r="AG59" i="1" s="1"/>
  <c r="AN59" i="1" s="1"/>
  <c r="BK85" i="9"/>
  <c r="J85" i="9" s="1"/>
  <c r="J59" i="9" s="1"/>
  <c r="AN60" i="1"/>
  <c r="J63" i="5"/>
  <c r="J41" i="5"/>
  <c r="AN57" i="1"/>
  <c r="J41" i="3"/>
  <c r="AZ58" i="1"/>
  <c r="AV58" i="1"/>
  <c r="AT58" i="1"/>
  <c r="AZ55" i="1"/>
  <c r="AV55" i="1" s="1"/>
  <c r="J30" i="8"/>
  <c r="AG63" i="1"/>
  <c r="AN63" i="1"/>
  <c r="BA54" i="1"/>
  <c r="AW54" i="1"/>
  <c r="AK30" i="1"/>
  <c r="AU55" i="1"/>
  <c r="AU54" i="1" s="1"/>
  <c r="BC54" i="1"/>
  <c r="AY54" i="1"/>
  <c r="BB54" i="1"/>
  <c r="W31" i="1" s="1"/>
  <c r="AW55" i="1"/>
  <c r="J32" i="2"/>
  <c r="AG56" i="1"/>
  <c r="AG55" i="1" s="1"/>
  <c r="BD54" i="1"/>
  <c r="W33" i="1"/>
  <c r="J30" i="7"/>
  <c r="AG62" i="1" s="1"/>
  <c r="AN62" i="1" s="1"/>
  <c r="J30" i="6" l="1"/>
  <c r="AG61" i="1" s="1"/>
  <c r="AN61" i="1" s="1"/>
  <c r="J59" i="6"/>
  <c r="J59" i="4"/>
  <c r="J39" i="4"/>
  <c r="AG58" i="1"/>
  <c r="AG54" i="1" s="1"/>
  <c r="AK26" i="1" s="1"/>
  <c r="J39" i="6"/>
  <c r="J39" i="8"/>
  <c r="J39" i="7"/>
  <c r="J41" i="2"/>
  <c r="AN56" i="1"/>
  <c r="J30" i="9"/>
  <c r="AG64" i="1"/>
  <c r="AT55" i="1"/>
  <c r="W30" i="1"/>
  <c r="AZ54" i="1"/>
  <c r="W29" i="1" s="1"/>
  <c r="AX54" i="1"/>
  <c r="W32" i="1"/>
  <c r="AN58" i="1" l="1"/>
  <c r="J39" i="9"/>
  <c r="AN55" i="1"/>
  <c r="AN64" i="1"/>
  <c r="AV54" i="1"/>
  <c r="AK29" i="1"/>
  <c r="AK35" i="1" s="1"/>
  <c r="AT54" i="1" l="1"/>
  <c r="AN54" i="1" s="1"/>
</calcChain>
</file>

<file path=xl/sharedStrings.xml><?xml version="1.0" encoding="utf-8"?>
<sst xmlns="http://schemas.openxmlformats.org/spreadsheetml/2006/main" count="34210" uniqueCount="2933">
  <si>
    <t>Export Komplet</t>
  </si>
  <si>
    <t>VZ</t>
  </si>
  <si>
    <t>2.0</t>
  </si>
  <si>
    <t>ZAMOK</t>
  </si>
  <si>
    <t>False</t>
  </si>
  <si>
    <t>{4a396c81-ed6b-486c-9d68-76a180007afa}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</si>
  <si>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</si>
  <si>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</si>
  <si>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</si>
  <si>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</si>
  <si>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</si>
  <si>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</si>
  <si>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</si>
  <si>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</si>
  <si>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4323/002M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</si>
  <si>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</si>
  <si>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</si>
  <si>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VODOVOD SENOHRABY - TECHNICKÁ OPATŘENÍ NA VODOVODNÍ SÍTI</t>
  </si>
  <si>
    <t>KSO:</t>
  </si>
  <si>
    <t/>
  </si>
  <si>
    <t>CC-CZ:</t>
  </si>
  <si>
    <t>Místo:</t>
  </si>
  <si>
    <t>k.ú. Senohraby</t>
  </si>
  <si>
    <t>Datum:</t>
  </si>
  <si>
    <t>Zadavatel:</t>
  </si>
  <si>
    <t>IČ:</t>
  </si>
  <si>
    <t>00240737</t>
  </si>
  <si>
    <t>Obec Senohraby</t>
  </si>
  <si>
    <t>DIČ:</t>
  </si>
  <si>
    <t>Účastník:</t>
  </si>
  <si>
    <t>Projektant:</t>
  </si>
  <si>
    <t>47116901</t>
  </si>
  <si>
    <t>Vodohospodářský rozvoj a výstavba a.s.</t>
  </si>
  <si>
    <t>True</t>
  </si>
  <si>
    <t>Zpracovatel:</t>
  </si>
  <si>
    <t>M. Morská</t>
  </si>
  <si>
    <t>Poznámka:</t>
  </si>
  <si>
    <t xml:space="preserve">"Soupis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Pro připokládané vodovodní řady jsou pomocné konstrukce při zabezpečení výkopu (přechodové lávky, mobilní oplocení atd.), zřízení a odstranění pažení, přesahy povrchů, homogenizace atd. součástí výkazu výměr řadu, se kterým připokládaný řad je v souběhu. Jednotlivé položky armatur a tvarovek zahrnují těsnění, podložky, šrouby, matice, odmaštění, revizi a opravu poškozených ochranných nátěrů. Součástí dodávky zařízení je uvedení do provozu servisním technikem výrobce._x000D_
_x000D_
Nedílnou součástí výkazu výměr jsou technické podmínky a požadavky, které jsou součástí textové a výkresové části PD. Všechny navrhované materiály a výrobky musí být v souladu se standardy budoucího provozovatele vodovodního systému a musí být odsouhlaseny provozovatelem před oceňováním rozpočtu._x000D_
"																																			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</si>
  <si>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</si>
  <si>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</si>
  <si>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</si>
  <si>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</si>
  <si>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</si>
  <si>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</si>
  <si>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</si>
  <si>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</si>
  <si>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</si>
  <si>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</si>
  <si>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</si>
  <si>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</si>
  <si>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</si>
  <si>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</si>
  <si>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</si>
  <si>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</si>
  <si>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</si>
  <si>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</si>
  <si>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</si>
  <si>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</si>
  <si>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</si>
  <si>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</si>
  <si>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</si>
  <si>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</si>
  <si>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</si>
  <si>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</si>
  <si>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</si>
  <si>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</si>
  <si>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</si>
  <si>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</si>
  <si>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</si>
  <si>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</si>
  <si>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</si>
  <si>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</si>
  <si>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</si>
  <si>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</si>
  <si>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</si>
  <si>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</si>
  <si>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PS 01</t>
  </si>
  <si>
    <t>ATS NA  JEŽOVĚ</t>
  </si>
  <si>
    <t>STA</t>
  </si>
  <si>
    <t>1</t>
  </si>
  <si>
    <t>{3ee452c9-f4fc-4aaa-94dd-4f030c42e64e}</t>
  </si>
  <si>
    <t>2</t>
  </si>
  <si>
    <t>/</t>
  </si>
  <si>
    <t>PS 01.a</t>
  </si>
  <si>
    <t>ATS NA JEŽOVĚ - STROJNĚ-TECHNOLOGICKÉ VYSTROJENÍ</t>
  </si>
  <si>
    <t>Soupis</t>
  </si>
  <si>
    <t>{d1fa4c43-9131-41b4-ab60-d85e67adde54}</t>
  </si>
  <si>
    <t>PS 01.b</t>
  </si>
  <si>
    <t>ATS NA JEŽOVĚ - ELEKTROČÁST</t>
  </si>
  <si>
    <t>{e561656e-ba79-4afa-a780-b0a87f498494}</t>
  </si>
  <si>
    <t>SO 03.1</t>
  </si>
  <si>
    <t>ŘAD PRO POSÍLENÍ ZÁSOBOVÁNÍ SENOHRAB Z VDJ PELEŠKA</t>
  </si>
  <si>
    <t>{75e5d849-eb5e-4962-8d1d-358e241bf248}</t>
  </si>
  <si>
    <t>###NOINSERT###</t>
  </si>
  <si>
    <t>01</t>
  </si>
  <si>
    <t>AŠ1, AŠ2 - STAVEBNÍ A STROJNĚ-TECHNOLOGICKÁ ČÁST</t>
  </si>
  <si>
    <t>{0311fead-ac77-47f1-9b9f-b1a249a7781e}</t>
  </si>
  <si>
    <t>SO 03.2</t>
  </si>
  <si>
    <t>ŘAD PRO POSÍLENÍ ZÁSOBOVÁNÍ SENOHRAB - SEVER</t>
  </si>
  <si>
    <t>{c683edb4-7333-4481-b3a5-f938bafe11ca}</t>
  </si>
  <si>
    <t>SO 03.3</t>
  </si>
  <si>
    <t>ŘAD PRO POSÍLENÍ ZÁSOBOVÁNÍ SENOHRAB - JIH</t>
  </si>
  <si>
    <t>{81228c59-2ade-45e2-bd73-cf01677daa64}</t>
  </si>
  <si>
    <t>SO 03.4</t>
  </si>
  <si>
    <t>PROPOJ PRO ZÁSOBOVÁNÍ LOKALITY NA JEŽOVĚ</t>
  </si>
  <si>
    <t>{2c267d33-5a2f-4296-904f-7d00057bc57e}</t>
  </si>
  <si>
    <t>VON</t>
  </si>
  <si>
    <t>VEDLEJŠÍ A OSTATNÍ ROZPOČTOVÉ NÁKLADY</t>
  </si>
  <si>
    <t>{c2a7149f-0b42-4eb0-a509-e6ee6896f0e5}</t>
  </si>
  <si>
    <t>KRYCÍ LIST SOUPISU PRACÍ</t>
  </si>
  <si>
    <t>Objekt:</t>
  </si>
  <si>
    <t>PS 01 - ATS NA  JEŽOVĚ</t>
  </si>
  <si>
    <t>Soupis:</t>
  </si>
  <si>
    <t>PS 01.a - ATS NA JEŽOVĚ - STROJNĚ-TECHNOLOGICKÉ VYSTROJENÍ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</si>
  <si>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</si>
  <si>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</si>
  <si>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</si>
  <si>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</si>
  <si>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</si>
  <si>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</si>
  <si>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</si>
  <si>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</si>
  <si>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</si>
  <si>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724 - Zdravotechnika - strojní vybavení</t>
  </si>
  <si>
    <t xml:space="preserve">    767 - Konstrukce zámečnické</t>
  </si>
  <si>
    <t>M - Práce a dodávky M</t>
  </si>
  <si>
    <t xml:space="preserve">    23-M - Montáže potrubí</t>
  </si>
  <si>
    <t>OST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</si>
  <si>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</si>
  <si>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</si>
  <si>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</si>
  <si>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</si>
  <si>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</si>
  <si>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</si>
  <si>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</si>
  <si>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</si>
  <si>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</si>
  <si>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</si>
  <si>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</si>
  <si>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</si>
  <si>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</si>
  <si>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</si>
  <si>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</si>
  <si>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</si>
  <si>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8</t>
  </si>
  <si>
    <t>Trubní vedení</t>
  </si>
  <si>
    <t>K</t>
  </si>
  <si>
    <t>852242122</t>
  </si>
  <si>
    <t>Montáž potrubí z trub litinových tlakových přírubových abnormálních délek, jednotlivě do 1 m v otevřeném výkopu, kanálu nebo v šachtě DN 80</t>
  </si>
  <si>
    <t>kus</t>
  </si>
  <si>
    <t>CS ÚRS 2025 01</t>
  </si>
  <si>
    <t>-1476046414</t>
  </si>
  <si>
    <t>Online PSC</t>
  </si>
  <si>
    <t>https://podminky.urs.cz/item/CS_URS_2025_01/852242122</t>
  </si>
  <si>
    <t>M</t>
  </si>
  <si>
    <t>55253245</t>
  </si>
  <si>
    <t>tvarovka přírubová litinová vodovodní FF-kus PN10/16 DN 80 dl 800mm</t>
  </si>
  <si>
    <t>329353278</t>
  </si>
  <si>
    <t>VV</t>
  </si>
  <si>
    <t>"PS 01 ATS NA JEŽOVĚ - STROJNĚ-TECHNOLOGICKÁ ČÁST</t>
  </si>
  <si>
    <t>"LEGENDA ARMATUR A TVAROVEK</t>
  </si>
  <si>
    <t>"materiál dle specifikace</t>
  </si>
  <si>
    <t>"1.2" 2</t>
  </si>
  <si>
    <t>3</t>
  </si>
  <si>
    <t>55253247</t>
  </si>
  <si>
    <t>tvarovka přírubová litinová vodovodní FF-kus PN10/16 DN 80 dl 1000mm</t>
  </si>
  <si>
    <t>-1074594150</t>
  </si>
  <si>
    <t>"1.4" 2</t>
  </si>
  <si>
    <t>4</t>
  </si>
  <si>
    <t>55253237</t>
  </si>
  <si>
    <t>tvarovka přírubová litinová vodovodní FF-kus PN10/16 DN 80 dl 300mm</t>
  </si>
  <si>
    <t>1117521841</t>
  </si>
  <si>
    <t>5</t>
  </si>
  <si>
    <t>857242122</t>
  </si>
  <si>
    <t>Montáž litinových tvarovek na potrubí litinovém tlakovém jednoosých na potrubí z trub přírubových v otevřeném výkopu, kanálu nebo v šachtě DN 80</t>
  </si>
  <si>
    <t>-1418040617</t>
  </si>
  <si>
    <t>https://podminky.urs.cz/item/CS_URS_2025_01/857242122</t>
  </si>
  <si>
    <t>6</t>
  </si>
  <si>
    <t>55254047</t>
  </si>
  <si>
    <t>koleno 90° s patkou přírubové litinové vodovodní N-kus PN10/40 DN 80</t>
  </si>
  <si>
    <t>552745320</t>
  </si>
  <si>
    <t>"1.3" 2</t>
  </si>
  <si>
    <t>7</t>
  </si>
  <si>
    <t>877241218</t>
  </si>
  <si>
    <t>Montáž tvarovek na vodovodním plastovém potrubí z polyetylenu PE 100 svařovaných na tupo SDR 11/PN16 záslepek d 90</t>
  </si>
  <si>
    <t>-1559747171</t>
  </si>
  <si>
    <t>https://podminky.urs.cz/item/CS_URS_2025_01/877241218</t>
  </si>
  <si>
    <t>m01202</t>
  </si>
  <si>
    <t>Lemový nákružek /SDR 11/ d 90</t>
  </si>
  <si>
    <t>552350033</t>
  </si>
  <si>
    <t>"1.1" 2</t>
  </si>
  <si>
    <t>9</t>
  </si>
  <si>
    <t>m01203</t>
  </si>
  <si>
    <t>Otočná příruba d 90 PP/DN 80 OC</t>
  </si>
  <si>
    <t>-525956138</t>
  </si>
  <si>
    <t>10</t>
  </si>
  <si>
    <t>891211222</t>
  </si>
  <si>
    <t>Montáž vodovodních armatur na potrubí šoupátek nebo klapek uzavíracích v šachtách s ručním kolečkem DN 50</t>
  </si>
  <si>
    <t>1066761406</t>
  </si>
  <si>
    <t>https://podminky.urs.cz/item/CS_URS_2025_01/891211222</t>
  </si>
  <si>
    <t>11</t>
  </si>
  <si>
    <t>42221301</t>
  </si>
  <si>
    <t>šoupátko pitná voda litina GGG 50 krátká stavební dl PN10/16 DN 50x150mm</t>
  </si>
  <si>
    <t>-1584281191</t>
  </si>
  <si>
    <t>"1.9" 1</t>
  </si>
  <si>
    <t>42210109</t>
  </si>
  <si>
    <t>kolo ruční pro DN 50 D 160mm</t>
  </si>
  <si>
    <t>-1889363662</t>
  </si>
  <si>
    <t>13</t>
  </si>
  <si>
    <t>891212312</t>
  </si>
  <si>
    <t>Montáž vodovodních armatur na potrubí vodoměrů v šachtě přírubových DN 50</t>
  </si>
  <si>
    <t>-1312278423</t>
  </si>
  <si>
    <t>https://podminky.urs.cz/item/CS_URS_2025_01/891212312</t>
  </si>
  <si>
    <t>14</t>
  </si>
  <si>
    <t>m388214</t>
  </si>
  <si>
    <t>vodoměr přírubový na studenou vodu PN16 DN 40, s dálkovým odečtem</t>
  </si>
  <si>
    <t>-892219179</t>
  </si>
  <si>
    <t>"1.25" 1</t>
  </si>
  <si>
    <t>15</t>
  </si>
  <si>
    <t>891214121</t>
  </si>
  <si>
    <t>Montáž vodovodních armatur na potrubí kompenzátorů ucpávkových a gumových nebo montážních vložek DN 50</t>
  </si>
  <si>
    <t>1337326661</t>
  </si>
  <si>
    <t>https://podminky.urs.cz/item/CS_URS_2025_01/891214121</t>
  </si>
  <si>
    <t>16</t>
  </si>
  <si>
    <t>42273004</t>
  </si>
  <si>
    <t>montážní vložka přírubová litinová DN 50 PN 16</t>
  </si>
  <si>
    <t>1192008985</t>
  </si>
  <si>
    <t>"1.15" 1</t>
  </si>
  <si>
    <t>17</t>
  </si>
  <si>
    <t>891241222</t>
  </si>
  <si>
    <t>Montáž vodovodních armatur na potrubí šoupátek nebo klapek uzavíracích v šachtách s ručním kolečkem DN 80</t>
  </si>
  <si>
    <t>520085110</t>
  </si>
  <si>
    <t>https://podminky.urs.cz/item/CS_URS_2025_01/891241222</t>
  </si>
  <si>
    <t>18</t>
  </si>
  <si>
    <t>42221303</t>
  </si>
  <si>
    <t>šoupátko pitná voda litina GGG 50 krátká stavební dl PN10/16 DN 80x180mm</t>
  </si>
  <si>
    <t>1693570258</t>
  </si>
  <si>
    <t>"1.27" 1</t>
  </si>
  <si>
    <t>19</t>
  </si>
  <si>
    <t>42210101</t>
  </si>
  <si>
    <t>kolo ruční pro DN 65-80 D 175mm</t>
  </si>
  <si>
    <t>1432718715</t>
  </si>
  <si>
    <t>20</t>
  </si>
  <si>
    <t>PS80/10;16</t>
  </si>
  <si>
    <t>Přírubový spoj nerez DN80/10;16, sada</t>
  </si>
  <si>
    <t>1680544344</t>
  </si>
  <si>
    <t>"TECHNICKÁ ZPRÁVA</t>
  </si>
  <si>
    <t xml:space="preserve">"sada šroubů, matic, podložek a těsnění </t>
  </si>
  <si>
    <t>"šrouby - nerezový materiál A2</t>
  </si>
  <si>
    <t>"matice, podložky - nerezový materiál A4</t>
  </si>
  <si>
    <t>"těsnění EPDM</t>
  </si>
  <si>
    <t>"plastové podložky PA</t>
  </si>
  <si>
    <t>"příruby</t>
  </si>
  <si>
    <t>"sada" 10</t>
  </si>
  <si>
    <t>"POZNÁMKA:</t>
  </si>
  <si>
    <t>"přírubové spoje litinových tvarovek DN 80 na pozici 1.1 až 1.4</t>
  </si>
  <si>
    <t>"Ostatní přírubové spoje jsou součástí položky:  R23014111 Montáž a dodávka potrubí, tvarovek a přírubových spojů; materiál nerez</t>
  </si>
  <si>
    <t>Ostatní konstrukce a práce, bourání</t>
  </si>
  <si>
    <t>977151126</t>
  </si>
  <si>
    <t>Jádrové vrty diamantovými korunkami do stavebních materiálů (železobetonu, betonu, cihel, obkladů, dlažeb, kamene) průměru přes 200 do 225 mm</t>
  </si>
  <si>
    <t>m</t>
  </si>
  <si>
    <t>801799815</t>
  </si>
  <si>
    <t>https://podminky.urs.cz/item/CS_URS_2025_01/977151126</t>
  </si>
  <si>
    <t>"VÝPIS PROSTUPŮ</t>
  </si>
  <si>
    <t>"prostup pro potrubí DN 80 -  4x</t>
  </si>
  <si>
    <t>"stěna - základ tl. 500mm" 0,50*2</t>
  </si>
  <si>
    <t>"podlaha tl. 380mm" 0,38*2</t>
  </si>
  <si>
    <t>Součet</t>
  </si>
  <si>
    <t>22</t>
  </si>
  <si>
    <t>R989013</t>
  </si>
  <si>
    <t>Prostup žb stěnou tl. 500mm DN 80 vodotěsný; D+M</t>
  </si>
  <si>
    <t>881964500</t>
  </si>
  <si>
    <t>"VODOTĚSNÝ PROSTUP SE SEGMENTOVÝM TĚSNĚNÍM S POŽADAVKEM NA VODOTĚSNOST</t>
  </si>
  <si>
    <t>"vč. stavebních úprav stěny</t>
  </si>
  <si>
    <t>"2x prostup pro potrubí DN 80</t>
  </si>
  <si>
    <t>23</t>
  </si>
  <si>
    <t>R989014</t>
  </si>
  <si>
    <t>Prostup žb podlahou tl. 380mm DN 80 vodotěsný; D+M</t>
  </si>
  <si>
    <t>428288763</t>
  </si>
  <si>
    <t>"vč. stavebních úprav podlahy</t>
  </si>
  <si>
    <t>997</t>
  </si>
  <si>
    <t>Doprava suti a vybouraných hmot</t>
  </si>
  <si>
    <t>24</t>
  </si>
  <si>
    <t>997013501</t>
  </si>
  <si>
    <t>Odvoz suti a vybouraných hmot na skládku nebo meziskládku se složením, na vzdálenost do 1 km</t>
  </si>
  <si>
    <t>t</t>
  </si>
  <si>
    <t>1854247628</t>
  </si>
  <si>
    <t>https://podminky.urs.cz/item/CS_URS_2025_01/997013501</t>
  </si>
  <si>
    <t>25</t>
  </si>
  <si>
    <t>997013509</t>
  </si>
  <si>
    <t>Odvoz suti a vybouraných hmot na skládku nebo meziskládku se složením, na vzdálenost Příplatek k ceně za každý další započatý 1 km přes 1 km</t>
  </si>
  <si>
    <t>-240408402</t>
  </si>
  <si>
    <t>https://podminky.urs.cz/item/CS_URS_2025_01/997013509</t>
  </si>
  <si>
    <t>0,153*19 'Přepočtené koeficientem množství</t>
  </si>
  <si>
    <t>26</t>
  </si>
  <si>
    <t>997013862</t>
  </si>
  <si>
    <t>Poplatek za uložení stavebního odpadu na recyklační skládce (skládkovné) z armovaného betonu zatříděného do Katalogu odpadů pod kódem 17 01 01</t>
  </si>
  <si>
    <t>949213336</t>
  </si>
  <si>
    <t>https://podminky.urs.cz/item/CS_URS_2025_01/997013862</t>
  </si>
  <si>
    <t>PSV</t>
  </si>
  <si>
    <t>Práce a dodávky PSV</t>
  </si>
  <si>
    <t>724</t>
  </si>
  <si>
    <t>Zdravotechnika - strojní vybavení</t>
  </si>
  <si>
    <t>27</t>
  </si>
  <si>
    <t>R72421101</t>
  </si>
  <si>
    <t>Automatická tlaková stanice H=20 m Q=2,0 l/s , D+M</t>
  </si>
  <si>
    <t>soubor</t>
  </si>
  <si>
    <t>-1547793678</t>
  </si>
  <si>
    <t xml:space="preserve">automatická tlaková stanice H=20 m Q=2,0 l/s , 1+1 (100% záloha), </t>
  </si>
  <si>
    <t>s frekvenčním měničem a ochrana proti chodu na sucho vč. D+M</t>
  </si>
  <si>
    <t>"KOMPLET dle technické specifikace</t>
  </si>
  <si>
    <t>"vč. tlaková nádoba nerez 25 l</t>
  </si>
  <si>
    <t>"DODÁVKA, MONTÁŽ, UVEDENÍ DO PROVOZU</t>
  </si>
  <si>
    <t>"ATS 2 čerpadla (1 čerpadlo = záloha)</t>
  </si>
  <si>
    <t>"1.11+1.16" 1</t>
  </si>
  <si>
    <t>767</t>
  </si>
  <si>
    <t>Konstrukce zámečnické</t>
  </si>
  <si>
    <t>28</t>
  </si>
  <si>
    <t>R76717073</t>
  </si>
  <si>
    <t>Uložení potrubí, mat. nerez, EPDM (konzoly, objímky)vč. kotvení a kotvícího materiálu, D+M</t>
  </si>
  <si>
    <t>kpl</t>
  </si>
  <si>
    <t>-1186631246</t>
  </si>
  <si>
    <t>Práce a dodávky M</t>
  </si>
  <si>
    <t>23-M</t>
  </si>
  <si>
    <t>Montáže potrubí</t>
  </si>
  <si>
    <t>29</t>
  </si>
  <si>
    <t>R23014111</t>
  </si>
  <si>
    <t>Montáž a dodávka potrubí, tvarovek a přírubových spojů; materiál nerez</t>
  </si>
  <si>
    <t>1318044510</t>
  </si>
  <si>
    <t xml:space="preserve">"POPIS: </t>
  </si>
  <si>
    <t>"1.5" PŘÍRUBA PLOCHÁ DN80, d=84, PN16, DIN 1.4301 - 6ks</t>
  </si>
  <si>
    <t>"1.6" KOLENO NEREZ BEZEŠVÉ 90° DN80, d=84, DIN 1.4301 - 3ks</t>
  </si>
  <si>
    <t>"1.7" REDUKCE CENTRICKÁ NEREZ BEZEŠVÁ,DN80/50, L=100,mat.DIN1.4301 - 2ks</t>
  </si>
  <si>
    <t>"1.8" PŘÍRUBA PLOCHÁ DN50, d=54, PN16, DIN 1.4301 - 8ks</t>
  </si>
  <si>
    <t>"1.10" POTRUBÍ NEREZOCEL BEZEŠVÉ, DN50, d=54, ISO 7598, PN 16, DL. 0,3 m - 1ks</t>
  </si>
  <si>
    <t>"1.12" DETAIL "C" - ODVZDUŠNĚNÍ, 1´´, NAVAŘENÝ NÁTRUBEK 1´´, nerez - 1ks</t>
  </si>
  <si>
    <t>"1.13" DETAIL "B" - SESTAVA MĚŘENÍ TLAKU S DÁLKOVÝM PŘENOSEM 1/2´´, nerez - 2ks</t>
  </si>
  <si>
    <t>"1.14" PŘÍRUBA PLOCHÁ DN50, d=54, PN16, DIN 1.4301 - 3ks</t>
  </si>
  <si>
    <t>"1.17" DETAIL "A" - SESTAVA ODBĚRU VZORKŮ, NAVAŘENÝ NÁTRUBEK 1/2´´, nerez - 1ks</t>
  </si>
  <si>
    <t>"1.18" PŘÍRUBA PLOCHÁ DN50, d=54, PN16, DIN 1.4301 - 2ks</t>
  </si>
  <si>
    <t>"1.19" POJISTNÝ VENTIL DN 50, T-KUS DN50/50, ŠOUPĚ DN 50, VENTIL DN 50 - 1ks</t>
  </si>
  <si>
    <t>"1.20" POTRUBÍ Z NEREZOCELI BEZEŠVÉ, DN50, ISO 7598, PN 16, DL. 0,2 m - 1ks</t>
  </si>
  <si>
    <t>"1.21" KOLENO NEREZ BEZEŠVÉ 90° DN50, d=54, ISO 7598, PN 16 - 1ks</t>
  </si>
  <si>
    <t>"1.22" POTRUBÍ NEREZ BEZEŠVÉ 90° DN50, DL. 2 m, KOLENO NEREZ DN50, 3X - 1ks</t>
  </si>
  <si>
    <t>"1.23" REDUKCE CENTRICKÁ NEREZ BEZEŠVÁ,DN50/40, L=50,mat.DIN1.4301 - 2ks</t>
  </si>
  <si>
    <t>"1.24" PŘÍRUBA PLOCHÁ DN40, d=44, PN16, DIN 1.4301 - 2ks</t>
  </si>
  <si>
    <t>"1.26" POTRUBÍ Z NEREZOCELI BEZEŠVÉ, DN50, ISO 7598, PN 16, DL. 0,1 m - 1ks</t>
  </si>
  <si>
    <t>vč. přírubových spojů nerez</t>
  </si>
  <si>
    <t>OST</t>
  </si>
  <si>
    <t>Ostatní náklady</t>
  </si>
  <si>
    <t>30</t>
  </si>
  <si>
    <t>R11210</t>
  </si>
  <si>
    <t>Tlakové zkoušky všech technologických rozvodů, proplach potrubí</t>
  </si>
  <si>
    <t>64</t>
  </si>
  <si>
    <t>-1802315473</t>
  </si>
  <si>
    <t>31</t>
  </si>
  <si>
    <t>R11220</t>
  </si>
  <si>
    <t>Značení technologie, armatur, potrubí; D+M</t>
  </si>
  <si>
    <t>1233086128</t>
  </si>
  <si>
    <t>32</t>
  </si>
  <si>
    <t>R12119</t>
  </si>
  <si>
    <t>Doprava technologie na místo instalace</t>
  </si>
  <si>
    <t>582086133</t>
  </si>
  <si>
    <t>33</t>
  </si>
  <si>
    <t>R13121</t>
  </si>
  <si>
    <t>Pospojování elektricky vodivých částí nerez, D+M</t>
  </si>
  <si>
    <t>-1922521798</t>
  </si>
  <si>
    <t>PS 01.b - ATS NA JEŽOVĚ - ELEKTROČÁST</t>
  </si>
  <si>
    <t>D1 - Rozvaděče a skříně</t>
  </si>
  <si>
    <t>D2 - Kabeláž a trasy</t>
  </si>
  <si>
    <t>D3 - Měření a regulace</t>
  </si>
  <si>
    <t>D4 - ASŘTP</t>
  </si>
  <si>
    <t>D1</t>
  </si>
  <si>
    <t>Rozvaděče a skříně</t>
  </si>
  <si>
    <t>Dokumentace výrobní a dílenská</t>
  </si>
  <si>
    <t>Položka obsahuje vytvoření výrobní a dílenské dokumentace</t>
  </si>
  <si>
    <t>Dokumentace skutečného provedení</t>
  </si>
  <si>
    <t>Položka obsahuje vytvoření dokumentace skutečného provedení a kompletaci příloh a návodů</t>
  </si>
  <si>
    <t>Koordinace prací s ostatními profesemi</t>
  </si>
  <si>
    <t>Koordinace prací s provozovatelem</t>
  </si>
  <si>
    <t>Osvědčení vydané pověřenou osobou</t>
  </si>
  <si>
    <t>Zajištění osvědčení dle nařízení vlády č. 190/2022 Sb. pro provoz elektrických zařízení I. třídy</t>
  </si>
  <si>
    <t>Výchozí revize el.zařízení</t>
  </si>
  <si>
    <t>Provedení požadovaných měření a následné zpracování revizní zprávy</t>
  </si>
  <si>
    <t>Příprava ke komplexním zkouškám</t>
  </si>
  <si>
    <t>Položka obsahuje:</t>
  </si>
  <si>
    <t>- zprovoznění strojů a zařízení pro provedení komplexních zkoušek</t>
  </si>
  <si>
    <t>Komplexní zkoušky elektrotechnologie</t>
  </si>
  <si>
    <t>Doprava a přesun materiálu</t>
  </si>
  <si>
    <t>Ochranné pospojování, doplňující ochranné pospojování</t>
  </si>
  <si>
    <t xml:space="preserve">V ceně je obsažena kompletní dodávka a montáž ochranného pospojování a dopňujícího ochranného pospojování. </t>
  </si>
  <si>
    <t>Pospojování bude připojeno na uzemňovací soustavu, krerá není součástí této položky.</t>
  </si>
  <si>
    <t>Ostatní materiál a práce</t>
  </si>
  <si>
    <t xml:space="preserve">  - ostatní materiál a práce</t>
  </si>
  <si>
    <t>D2</t>
  </si>
  <si>
    <t>Kabeláž a trasy</t>
  </si>
  <si>
    <t>Kabel sdělovací pevný 10x2x0,5</t>
  </si>
  <si>
    <t>V ceně je obsažena kompletní dodávka a pokládka kabelu.</t>
  </si>
  <si>
    <t>Kabel sdělovací pevný 3x2x0,5</t>
  </si>
  <si>
    <t>61</t>
  </si>
  <si>
    <t>Kabel silový pevný Cu 5x4</t>
  </si>
  <si>
    <t>Kabel silový pevný Cu J-3x1,5</t>
  </si>
  <si>
    <t>85</t>
  </si>
  <si>
    <t>Vodič slaněný Cu 16 zž</t>
  </si>
  <si>
    <t>Vodič slaněný Cu 6 zž</t>
  </si>
  <si>
    <t>Nosné konstrukce</t>
  </si>
  <si>
    <t>34</t>
  </si>
  <si>
    <t>V ceně je obsažena kompletní dodávka a montáž všech prvků pro vytvoření nosných vodičových konstrukcí.</t>
  </si>
  <si>
    <t xml:space="preserve">Vnitřní trasy: drátěný žárově pozinkovaný žlab včetně originálního příslušenství, PVC tuhé a ohebné trubky, žlaby, </t>
  </si>
  <si>
    <t>včetně kotvícího a spojovacího materiálu.</t>
  </si>
  <si>
    <t xml:space="preserve">Venkovní trasy: drátěný žárově pozinkovaný žlab včetně originálního příslušenství včetně horního víka, </t>
  </si>
  <si>
    <t>PVC tuhé a ohebné trubky UV stabilní včetně kotvícího a spojovacího materiálu.</t>
  </si>
  <si>
    <t>Sada nosných konstrukcí</t>
  </si>
  <si>
    <t>Sada pomocného konstrukčního materiálu</t>
  </si>
  <si>
    <t>Ostatní materiál a práce pro kabely a kabelové konstrukce</t>
  </si>
  <si>
    <t>36</t>
  </si>
  <si>
    <t>D3</t>
  </si>
  <si>
    <t>Měření a regulace</t>
  </si>
  <si>
    <t>Krabice svorková prázdná 93x93x55, IP65, UV, 4mm2</t>
  </si>
  <si>
    <t>ks</t>
  </si>
  <si>
    <t>38</t>
  </si>
  <si>
    <t>FIQ1MX1, LZA1MX1, PIC1.1MX1, PIC1.2MX1</t>
  </si>
  <si>
    <t xml:space="preserve">Vodoměr ATS2 </t>
  </si>
  <si>
    <t>40</t>
  </si>
  <si>
    <t>"V ceně je obsažena dodávka, zapojení, nastavení a zprovoznění zařízení.
Vlastní vodoměr je součástí strojní dodávky a montáže."</t>
  </si>
  <si>
    <t>Snímač optický / průtok Meinecke WPD, WSD [FIQ1] - 1ks</t>
  </si>
  <si>
    <t xml:space="preserve">Měření tlaku před TAS2 </t>
  </si>
  <si>
    <t>42</t>
  </si>
  <si>
    <t>V ceně je obsažena dodávka, montáž, zapojení, nastavení a zprovoznění zařízení.</t>
  </si>
  <si>
    <t>Dodavatel strojní technologie připraví pro montáž čidla návarek s manostatickým ventilem 1/2".</t>
  </si>
  <si>
    <t>Snímač relativního tlaku 0-1,6MPa (0-16bar) / 4-20mA, 10-36V DC [PIC1.1] - 1 ks</t>
  </si>
  <si>
    <t xml:space="preserve">Měření tlaku za ATS2 </t>
  </si>
  <si>
    <t>44</t>
  </si>
  <si>
    <t>Snímač relativního tlaku 0-1,6MPa (0-16bar) / 4-20mA, 10-36V DC [PIC1.2] - 1 ks</t>
  </si>
  <si>
    <t>Oživení měřících okruhů</t>
  </si>
  <si>
    <t>46</t>
  </si>
  <si>
    <t xml:space="preserve">  - oživení měřících okruhů</t>
  </si>
  <si>
    <t>D4</t>
  </si>
  <si>
    <t>ASŘTP</t>
  </si>
  <si>
    <t>Zaškolení pracovníků provozovatele</t>
  </si>
  <si>
    <t>48</t>
  </si>
  <si>
    <t>- zaškolení pracovníků provozovatele na obsluhu zařízení</t>
  </si>
  <si>
    <t>Programové vybavení pro řídicí jednotku</t>
  </si>
  <si>
    <t>50</t>
  </si>
  <si>
    <t>SW komunikační - 1 ks</t>
  </si>
  <si>
    <t>SW aplikační pro PLC - 1ks</t>
  </si>
  <si>
    <t>SW projekt - 1ks</t>
  </si>
  <si>
    <t>Programové vybavení pro ovládací panel operátora</t>
  </si>
  <si>
    <t>52</t>
  </si>
  <si>
    <t>SW aplikační pro ovládací panel - 1 ks</t>
  </si>
  <si>
    <t>Programové vybavení pro dispečerské pracoviště</t>
  </si>
  <si>
    <t>54</t>
  </si>
  <si>
    <t>SW aplikační pro vizualizaci na DSP - 1ks</t>
  </si>
  <si>
    <t>Oživení řídícího systému</t>
  </si>
  <si>
    <t>56</t>
  </si>
  <si>
    <t xml:space="preserve">  - oživení řídícího systému</t>
  </si>
  <si>
    <t>SO 03.1 - ŘAD PRO POSÍLENÍ ZÁSOBOVÁNÍ SENOHRAB Z VDJ PELEŠKA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</si>
  <si>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</si>
  <si>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</si>
  <si>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</si>
  <si>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998 - Přesun hmot</t>
  </si>
  <si>
    <t xml:space="preserve">    21-M - Elektromontáže</t>
  </si>
  <si>
    <t>Zemní práce</t>
  </si>
  <si>
    <t>112101102</t>
  </si>
  <si>
    <t>Odstranění stromů s odřezáním kmene a s odvětvením listnatých, průměru kmene přes 300 do 500 mm</t>
  </si>
  <si>
    <t>-1481389391</t>
  </si>
  <si>
    <t>https://podminky.urs.cz/item/CS_URS_2025_01/112101102</t>
  </si>
  <si>
    <t>"KOORDINAČNÍ SITUACE Č. 1/2</t>
  </si>
  <si>
    <t>112155221</t>
  </si>
  <si>
    <t>Štěpkování s naložením na dopravní prostředek a odvozem do 20 km stromků a větví solitérů, průměru kmene přes 300 do 500 mm</t>
  </si>
  <si>
    <t>-872207418</t>
  </si>
  <si>
    <t>https://podminky.urs.cz/item/CS_URS_2025_01/112155221</t>
  </si>
  <si>
    <t>112251102</t>
  </si>
  <si>
    <t>Odstranění pařezů strojně s jejich vykopáním nebo vytrháním průměru přes 300 do 500 mm</t>
  </si>
  <si>
    <t>-2004859845</t>
  </si>
  <si>
    <t>https://podminky.urs.cz/item/CS_URS_2025_01/112251102</t>
  </si>
  <si>
    <t>115101201</t>
  </si>
  <si>
    <t>Čerpání vody na dopravní výšku do 10 m s uvažovaným průměrným přítokem do 500 l/min</t>
  </si>
  <si>
    <t>hod</t>
  </si>
  <si>
    <t>-22093445</t>
  </si>
  <si>
    <t>https://podminky.urs.cz/item/CS_URS_2025_01/115101201</t>
  </si>
  <si>
    <t>115101301</t>
  </si>
  <si>
    <t>Pohotovost záložní čerpací soupravy pro dopravní výšku do 10 m s uvažovaným průměrným přítokem do 500 l/min</t>
  </si>
  <si>
    <t>den</t>
  </si>
  <si>
    <t>208397253</t>
  </si>
  <si>
    <t>https://podminky.urs.cz/item/CS_URS_2025_01/115101301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</si>
  <si>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</si>
  <si>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</si>
  <si>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352544353</t>
  </si>
  <si>
    <t>https://podminky.urs.cz/item/CS_URS_2025_01/119001405</t>
  </si>
  <si>
    <t>"křížení potrubí vodovodu</t>
  </si>
  <si>
    <t>1,00*7</t>
  </si>
  <si>
    <t>121151103</t>
  </si>
  <si>
    <t>Sejmutí ornice strojně při souvislé ploše do 100 m2, tl. vrstvy do 200 mm</t>
  </si>
  <si>
    <t>m2</t>
  </si>
  <si>
    <t>91818868</t>
  </si>
  <si>
    <t>https://podminky.urs.cz/item/CS_URS_2025_01/121151103</t>
  </si>
  <si>
    <t>"PODÉLNÝ PROFIL SO 03.1</t>
  </si>
  <si>
    <t>"VZOROVÝ PŘÍČNÝ ŘEZ OBNOVY POVRCHŮ</t>
  </si>
  <si>
    <t>"výkop RT</t>
  </si>
  <si>
    <t>14,40*1,00</t>
  </si>
  <si>
    <t>97,00*0,40</t>
  </si>
  <si>
    <t>121151126</t>
  </si>
  <si>
    <t>Sejmutí ornice strojně při souvislé ploše přes 500 m2, tl. vrstvy přes 300 do 400 mm</t>
  </si>
  <si>
    <t>1778673764</t>
  </si>
  <si>
    <t>https://podminky.urs.cz/item/CS_URS_2025_01/121151126</t>
  </si>
  <si>
    <t>"výkop pole - souběh vodovod Hrusice</t>
  </si>
  <si>
    <t>140,70*5,00</t>
  </si>
  <si>
    <t>44,50*3,00</t>
  </si>
  <si>
    <t>132112222</t>
  </si>
  <si>
    <t>Hloubení zapažených rýh šířky přes 800 do 2 000 mm ručně s urovnáním dna do předepsaného profilu a spádu v hornině třídy těžitelnosti I skupiny 1 a 2 nesoudržných</t>
  </si>
  <si>
    <t>m3</t>
  </si>
  <si>
    <t>-1852883387</t>
  </si>
  <si>
    <t>https://podminky.urs.cz/item/CS_URS_2025_01/132112222</t>
  </si>
  <si>
    <t>"ruční výkop v místě křížení sítí</t>
  </si>
  <si>
    <t>7,60*1,00*(2,20-0,20)</t>
  </si>
  <si>
    <t>"zemina sk.2 - 10%" 15,20*0,10</t>
  </si>
  <si>
    <t>132154204</t>
  </si>
  <si>
    <t>Hloubení zapažených rýh šířky přes 800 do 2 000 mm strojně s urovnáním dna do předepsaného profilu a spádu v hornině třídy těžitelnosti I skupiny 1 a 2 přes 100 do 500 m3</t>
  </si>
  <si>
    <t>-528596023</t>
  </si>
  <si>
    <t>https://podminky.urs.cz/item/CS_URS_2025_01/132154204</t>
  </si>
  <si>
    <t>"PODÉLNÝ PROFIL</t>
  </si>
  <si>
    <t>6,80*1,00*(2,40-0,20)</t>
  </si>
  <si>
    <t>"souběh s vodovodem Hrusice</t>
  </si>
  <si>
    <t>58,60*0,40*(1,60-0,20)</t>
  </si>
  <si>
    <t>7,00*0,40*(1,90-0,20)</t>
  </si>
  <si>
    <t>17,00*0,40*(3,00-0,20)</t>
  </si>
  <si>
    <t>5,00*0,40*(4,40-0,20)</t>
  </si>
  <si>
    <t>4,00*0,40*(3,30-0,20)</t>
  </si>
  <si>
    <t>5,40*0,40*(1,80-0,20)</t>
  </si>
  <si>
    <t>"výkop pole</t>
  </si>
  <si>
    <t>140,70*0,40*(1,60-0,40)</t>
  </si>
  <si>
    <t>44,50*0,40*(1,80-0,40)</t>
  </si>
  <si>
    <t>Mezisoučet</t>
  </si>
  <si>
    <t>"zemina sk.2 - 10%" 180,85*0,10</t>
  </si>
  <si>
    <t>"POZNÁMKA: Část zemních prací  je součástí souběžné zakázky Vodovod Hrusice, obj. SO 01. Potrubí je uloženo ve společné rýze.</t>
  </si>
  <si>
    <t>132212222</t>
  </si>
  <si>
    <t>Hloubení zapažených rýh šířky přes 800 do 2 000 mm ručně s urovnáním dna do předepsaného profilu a spádu v hornině třídy těžitelnosti I skupiny 3 nesoudržných</t>
  </si>
  <si>
    <t>676037496</t>
  </si>
  <si>
    <t>https://podminky.urs.cz/item/CS_URS_2025_01/132212222</t>
  </si>
  <si>
    <t>"zemina sk.3 - 30%" 15,20*0,30</t>
  </si>
  <si>
    <t>132254204</t>
  </si>
  <si>
    <t>Hloubení zapažených rýh šířky přes 800 do 2 000 mm strojně s urovnáním dna do předepsaného profilu a spádu v hornině třídy těžitelnosti I skupiny 3 přes 100 do 500 m3</t>
  </si>
  <si>
    <t>499245782</t>
  </si>
  <si>
    <t>https://podminky.urs.cz/item/CS_URS_2025_01/132254204</t>
  </si>
  <si>
    <t>"výpočet dle pol.č. 132154204</t>
  </si>
  <si>
    <t>"zemina sk.3 - 30%" 180,85*0,30</t>
  </si>
  <si>
    <t>132312222</t>
  </si>
  <si>
    <t>Hloubení zapažených rýh šířky přes 800 do 2 000 mm ručně s urovnáním dna do předepsaného profilu a spádu v hornině třídy těžitelnosti II skupiny 4 nesoudržných</t>
  </si>
  <si>
    <t>1902370053</t>
  </si>
  <si>
    <t>https://podminky.urs.cz/item/CS_URS_2025_01/132312222</t>
  </si>
  <si>
    <t>"zemina sk.4 - 30%" 15,20*0,30</t>
  </si>
  <si>
    <t>132354204</t>
  </si>
  <si>
    <t>Hloubení zapažených rýh šířky přes 800 do 2 000 mm strojně s urovnáním dna do předepsaného profilu a spádu v hornině třídy těžitelnosti II skupiny 4 přes 100 do 500 m3</t>
  </si>
  <si>
    <t>26472654</t>
  </si>
  <si>
    <t>https://podminky.urs.cz/item/CS_URS_2025_01/132354204</t>
  </si>
  <si>
    <t>"zemina sk.4 - 30%" 180,85*0,30</t>
  </si>
  <si>
    <t>132412222</t>
  </si>
  <si>
    <t>Hloubení zapažených rýh šířky přes 800 do 2 000 mm ručně s urovnáním dna do předepsaného profilu a spádu v hornině třídy těžitelnosti II skupiny 5 nesoudržných</t>
  </si>
  <si>
    <t>-916417477</t>
  </si>
  <si>
    <t>https://podminky.urs.cz/item/CS_URS_2025_01/132412222</t>
  </si>
  <si>
    <t>"zemina sk.5 - 30%" 15,20*0,30</t>
  </si>
  <si>
    <t>132454204</t>
  </si>
  <si>
    <t>Hloubení zapažených rýh šířky přes 800 do 2 000 mm strojně s urovnáním dna do předepsaného profilu a spádu v hornině třídy těžitelnosti II skupiny 5 přes 100 do 500 m3</t>
  </si>
  <si>
    <t>-1178136752</t>
  </si>
  <si>
    <t>https://podminky.urs.cz/item/CS_URS_2025_01/132454204</t>
  </si>
  <si>
    <t>"zemina sk.5 - 20%" 180,85*0,20</t>
  </si>
  <si>
    <t>132554204</t>
  </si>
  <si>
    <t>Hloubení zapažených rýh šířky přes 800 do 2 000 mm strojně s urovnáním dna do předepsaného profilu a spádu v hornině třídy těžitelnosti III skupiny 6 přes 100 do 500 m3</t>
  </si>
  <si>
    <t>-1353423652</t>
  </si>
  <si>
    <t>https://podminky.urs.cz/item/CS_URS_2025_01/132554204</t>
  </si>
  <si>
    <t>"zemina sk.6 - 5%" 180,85*0,05</t>
  </si>
  <si>
    <t>132651214</t>
  </si>
  <si>
    <t>Hloubení rýh provedené skalní frézou v hornině třídy těžitelnosti III skupiny 7 přes 100 do 500 m3</t>
  </si>
  <si>
    <t>1857251694</t>
  </si>
  <si>
    <t>https://podminky.urs.cz/item/CS_URS_2025_01/132651214</t>
  </si>
  <si>
    <t>"zemina sk.7 - 5%" 180,85*0,05</t>
  </si>
  <si>
    <t>139001101</t>
  </si>
  <si>
    <t>Příplatek k cenám hloubených vykopávek za ztížení vykopávky v blízkosti podzemního vedení nebo výbušnin pro jakoukoliv třídu horniny</t>
  </si>
  <si>
    <t>-20528700</t>
  </si>
  <si>
    <t>https://podminky.urs.cz/item/CS_URS_2025_01/139001101</t>
  </si>
  <si>
    <t>"celkem strojní výkop rýh - 180,85m3</t>
  </si>
  <si>
    <t>"10%" 180,85*0,10</t>
  </si>
  <si>
    <t>14172121R</t>
  </si>
  <si>
    <t>Řízený zemní protlak délky protlaku do 50 m v hornině třídy těžitelnosti II a III včetně zatažení trub v hloubce do 6 m průměru vrtu přes 450 do 500 mm</t>
  </si>
  <si>
    <t>-724888633</t>
  </si>
  <si>
    <t>"křížení komunikace č.1 (silnice KSÚS SK)</t>
  </si>
  <si>
    <t>"použití OC trubky 426x10mm dl. 16m</t>
  </si>
  <si>
    <t>16,00</t>
  </si>
  <si>
    <t>"křížení komunikace č.2 (silnice ŘSD)</t>
  </si>
  <si>
    <t>"použití OC trubky 426x10mm dl. 22m</t>
  </si>
  <si>
    <t>22,00</t>
  </si>
  <si>
    <t>"POZNÁMKA: Jámy pro porotlak jsou součástí souběžné zakázky Vodovod Hrusice, obj. SO 01.</t>
  </si>
  <si>
    <t>151811132</t>
  </si>
  <si>
    <t>Zřízení pažicích boxů pro pažení a rozepření stěn rýh podzemního vedení hloubka výkopu do 4 m, šířka přes 1,2 do 2,5 m</t>
  </si>
  <si>
    <t>-1925128843</t>
  </si>
  <si>
    <t>https://podminky.urs.cz/item/CS_URS_2025_01/151811132</t>
  </si>
  <si>
    <t>7,60*2*2,20</t>
  </si>
  <si>
    <t>6,80*2*2,40</t>
  </si>
  <si>
    <t>58,60*1,60</t>
  </si>
  <si>
    <t>7,00*1,90</t>
  </si>
  <si>
    <t>17,00*3,00</t>
  </si>
  <si>
    <t>4,00*3,30</t>
  </si>
  <si>
    <t>5,40*1,80</t>
  </si>
  <si>
    <t>140,70*1,60</t>
  </si>
  <si>
    <t>44,50*1,80</t>
  </si>
  <si>
    <t>"POZNÁMKA: Část pažení  je součástí souběžné zakázky Vodovod Hrusice, obj. SO 01. Potrubí je uloženo ve společné rýze.</t>
  </si>
  <si>
    <t>151811142</t>
  </si>
  <si>
    <t>Zřízení pažicích boxů pro pažení a rozepření stěn rýh podzemního vedení hloubka výkopu přes 4 do 6 m, šířka přes 1,2 do 2,5 m</t>
  </si>
  <si>
    <t>424815156</t>
  </si>
  <si>
    <t>https://podminky.urs.cz/item/CS_URS_2025_01/151811142</t>
  </si>
  <si>
    <t>5,00*4,40</t>
  </si>
  <si>
    <t>151811232</t>
  </si>
  <si>
    <t>Odstranění pažicích boxů pro pažení a rozepření stěn rýh podzemního vedení hloubka výkopu do 4 m, šířka přes 1,2 do 2,5 m</t>
  </si>
  <si>
    <t>939436720</t>
  </si>
  <si>
    <t>https://podminky.urs.cz/item/CS_URS_2025_01/151811232</t>
  </si>
  <si>
    <t>151811242</t>
  </si>
  <si>
    <t>Odstranění pažicích boxů pro pažení a rozepření stěn rýh podzemního vedení hloubka výkopu přes 4 do 6 m, šířka přes 1,2 do 2,5 m</t>
  </si>
  <si>
    <t>-492817732</t>
  </si>
  <si>
    <t>https://podminky.urs.cz/item/CS_URS_2025_01/151811242</t>
  </si>
  <si>
    <t>162201422</t>
  </si>
  <si>
    <t>Vodorovné přemístění větví, kmenů nebo pařezů s naložením, složením a dopravou do 1000 m pařezů kmenů, průměru přes 300 do 500 mm</t>
  </si>
  <si>
    <t>-217616722</t>
  </si>
  <si>
    <t>https://podminky.urs.cz/item/CS_URS_2025_01/162201422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</si>
  <si>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</si>
  <si>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</si>
  <si>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815878421</t>
  </si>
  <si>
    <t>https://podminky.urs.cz/item/CS_URS_2025_01/162301972</t>
  </si>
  <si>
    <t>2*19 'Přepočtené koeficientem množství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</si>
  <si>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</si>
  <si>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</si>
  <si>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-1507963245</t>
  </si>
  <si>
    <t>https://podminky.urs.cz/item/CS_URS_2025_01/162451106</t>
  </si>
  <si>
    <t>"vodorovné přemístění v rámci stavby</t>
  </si>
  <si>
    <t xml:space="preserve">"na meziskládku a zpět </t>
  </si>
  <si>
    <t>"sejmuté zeminy schopné zúrodnění tl. 200 mm pro opětovné využití</t>
  </si>
  <si>
    <t>53,20*0,20*2</t>
  </si>
  <si>
    <t>"sejmuté zeminy schopné zúrodnění tl. 400 mm pro opětovné využití</t>
  </si>
  <si>
    <t>837,00*0,40*2</t>
  </si>
  <si>
    <t>"přemístění  výkopku pro zpětný zásyp" 78,42*2</t>
  </si>
  <si>
    <t xml:space="preserve">"přemístěnÍ nakupovaného podsypového, obsypového materiálu </t>
  </si>
  <si>
    <t>"ŠP lože" 12,96</t>
  </si>
  <si>
    <t>"ŠP obsyp" 56,67</t>
  </si>
  <si>
    <t>162451126</t>
  </si>
  <si>
    <t>Vodorovné přemístění výkopku nebo sypaniny po suchu na obvyklém dopravním prostředku, bez naložení výkopku, avšak se složením bez rozhrnutí z horniny třídy těžitelnosti II skupiny 4 a 5 na vzdálenost přes 1 500 do 2 000 m</t>
  </si>
  <si>
    <t>298239003</t>
  </si>
  <si>
    <t>https://podminky.urs.cz/item/CS_URS_2025_01/162451126</t>
  </si>
  <si>
    <t>"přemístění  výkopku pro zpětný zásyp" 37,442*2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</si>
  <si>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</si>
  <si>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</si>
  <si>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-1660613635</t>
  </si>
  <si>
    <t>https://podminky.urs.cz/item/CS_URS_2025_01/162751137</t>
  </si>
  <si>
    <t>"sk. 2-3</t>
  </si>
  <si>
    <t>"rýhy" 1,52+18,085+4,56+54,255</t>
  </si>
  <si>
    <t>"odečet výkopku pro zpětný zásyp sk. 2-3</t>
  </si>
  <si>
    <t>-78,42</t>
  </si>
  <si>
    <t>"sk. 4-5</t>
  </si>
  <si>
    <t>"rýhy" 4,56+54,255+4,56+36,17</t>
  </si>
  <si>
    <t>"odečet výkopku pro zpětný zásyp sk. 4-5</t>
  </si>
  <si>
    <t>-(115,862-78,42)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</si>
  <si>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</si>
  <si>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</si>
  <si>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2019562828</t>
  </si>
  <si>
    <t>https://podminky.urs.cz/item/CS_URS_2025_01/162751139</t>
  </si>
  <si>
    <t>62,103*10 'Přepočtené koeficientem množství</t>
  </si>
  <si>
    <t>162751157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</si>
  <si>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</si>
  <si>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-180718322</t>
  </si>
  <si>
    <t>https://podminky.urs.cz/item/CS_URS_2025_01/162751157</t>
  </si>
  <si>
    <t>"rýhy" 9,043+9,043</t>
  </si>
  <si>
    <t>162751159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</si>
  <si>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</si>
  <si>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-290587363</t>
  </si>
  <si>
    <t>https://podminky.urs.cz/item/CS_URS_2025_01/162751159</t>
  </si>
  <si>
    <t>18,086*10 'Přepočtené koeficientem množství</t>
  </si>
  <si>
    <t>167151111</t>
  </si>
  <si>
    <t>Nakládání, skládání a překládání neulehlého výkopku nebo sypaniny strojně nakládání, množství přes 100 m3, z hornin třídy těžitelnosti I, skupiny 1 až 3</t>
  </si>
  <si>
    <t>2125401767</t>
  </si>
  <si>
    <t>https://podminky.urs.cz/item/CS_URS_2025_01/167151111</t>
  </si>
  <si>
    <t>"nakládání pro vodorovné přemístění v rámci stavby</t>
  </si>
  <si>
    <t xml:space="preserve">"z meziskládky zpět </t>
  </si>
  <si>
    <t>53,20*0,20</t>
  </si>
  <si>
    <t>837,00*0,40</t>
  </si>
  <si>
    <t>"přemístění  výkopku pro zpětný zásyp" 78,42</t>
  </si>
  <si>
    <t>167151112</t>
  </si>
  <si>
    <t>Nakládání, skládání a překládání neulehlého výkopku nebo sypaniny strojně nakládání, množství přes 100 m3, z hornin třídy těžitelnosti II, skupiny 4 a 5</t>
  </si>
  <si>
    <t>-1453796925</t>
  </si>
  <si>
    <t>https://podminky.urs.cz/item/CS_URS_2025_01/167151112</t>
  </si>
  <si>
    <t>"přemístění  výkopku pro zpětný zásyp" 37,442</t>
  </si>
  <si>
    <t>35</t>
  </si>
  <si>
    <t>171201231</t>
  </si>
  <si>
    <t>Poplatek za uložení stavebního odpadu na recyklační skládce (skládkovné) zeminy a kamení zatříděného do Katalogu odpadů pod kódem 17 05 04</t>
  </si>
  <si>
    <t>279740329</t>
  </si>
  <si>
    <t>https://podminky.urs.cz/item/CS_URS_2025_01/171201231</t>
  </si>
  <si>
    <t>"poplatek za skládku na recyklační skládce</t>
  </si>
  <si>
    <t>"dle pol.č. 162751137" 62,103*2,00</t>
  </si>
  <si>
    <t>"dle pol.č. 162751157"  18,086*2,40</t>
  </si>
  <si>
    <t>171251201</t>
  </si>
  <si>
    <t>Uložení sypaniny na skládky nebo meziskládky bez hutnění s upravením uložené sypaniny do předepsaného tvaru</t>
  </si>
  <si>
    <t>-943547816</t>
  </si>
  <si>
    <t>https://podminky.urs.cz/item/CS_URS_2025_01/171251201</t>
  </si>
  <si>
    <t>"ULOŽENÍ NA MEZISKLÁDCE</t>
  </si>
  <si>
    <t>"sejmuté zeminy schopné zúrodnění pro opětovné využití</t>
  </si>
  <si>
    <t>" výkopek pro zpětný zásyp"  115,862</t>
  </si>
  <si>
    <t>"nakupovaný podsypový,obsypový materiál</t>
  </si>
  <si>
    <t>"ULOŽENÍ NA TRVALÉ SKLÁDCE</t>
  </si>
  <si>
    <t>"přebytek zeminy z výkopů</t>
  </si>
  <si>
    <t>"dle pol.č. 162751137" 62,103</t>
  </si>
  <si>
    <t>"dle pol.č. 162751157" 18,086</t>
  </si>
  <si>
    <t>37</t>
  </si>
  <si>
    <t>174111101</t>
  </si>
  <si>
    <t>Zásyp sypaninou z jakékoliv horniny ručně s uložením výkopku ve vrstvách se zhutněním jam, šachet, rýh nebo kolem objektů v těchto vykopávkách</t>
  </si>
  <si>
    <t>1548101015</t>
  </si>
  <si>
    <t>https://podminky.urs.cz/item/CS_URS_2025_01/174111101</t>
  </si>
  <si>
    <t>"VZOROVÝ VÝKRES ULOŽENÍ POTRUBÍ</t>
  </si>
  <si>
    <t>"zásyp výkopkem</t>
  </si>
  <si>
    <t>"ruční zásyp v místě křížení sítí</t>
  </si>
  <si>
    <t>7,60*1,00*(2,20-0,20-0,10-0,53)</t>
  </si>
  <si>
    <t>174151101</t>
  </si>
  <si>
    <t>Zásyp sypaninou z jakékoliv horniny strojně s uložením výkopku ve vrstvách se zhutněním jam, šachet, rýh nebo kolem objektů v těchto vykopávkách</t>
  </si>
  <si>
    <t>-1988914823</t>
  </si>
  <si>
    <t>https://podminky.urs.cz/item/CS_URS_2025_01/174151101</t>
  </si>
  <si>
    <t>"zásyp rýh výkopkem</t>
  </si>
  <si>
    <t>6,80*1,00*(2,40-0,20-0,10-0,53)</t>
  </si>
  <si>
    <t>58,60*0,40*(1,60-0,20-0,10-0,53)</t>
  </si>
  <si>
    <t>7,00*0,40*(1,90-0,20-0,10-0,53)</t>
  </si>
  <si>
    <t>17,00*0,40*(3,00-0,20-0,10-0,53)</t>
  </si>
  <si>
    <t>5,00*0,40*(4,40-0,20-0,10-0,53)</t>
  </si>
  <si>
    <t>4,00*0,40*(3,30-0,20-0,10-0,53)</t>
  </si>
  <si>
    <t>5,40*0,40*(1,80-0,20-0,10-0,53)</t>
  </si>
  <si>
    <t>140,70*0,40*(1,60-0,40-0,10-0,53)</t>
  </si>
  <si>
    <t>44,50*0,40*(1,80-0,40-0,10-0,53)</t>
  </si>
  <si>
    <t>39</t>
  </si>
  <si>
    <t>174251109</t>
  </si>
  <si>
    <t>Zásyp sypaninou z jakékoliv horniny strojně Příplatek k ceně za prohození sypaniny</t>
  </si>
  <si>
    <t>252599590</t>
  </si>
  <si>
    <t>https://podminky.urs.cz/item/CS_URS_2025_01/174251109</t>
  </si>
  <si>
    <t>10,412+105,45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</si>
  <si>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</si>
  <si>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</si>
  <si>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-1097625799</t>
  </si>
  <si>
    <t>https://podminky.urs.cz/item/CS_URS_2025_01/175111101</t>
  </si>
  <si>
    <t>"ruční obsyp v místě křížení sítí</t>
  </si>
  <si>
    <t>7,60*1,00*0,53</t>
  </si>
  <si>
    <t>"odečet výtlaku potrubí De 225</t>
  </si>
  <si>
    <t>-7,60*3,14*0,225*0,225/4</t>
  </si>
  <si>
    <t>41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</si>
  <si>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</si>
  <si>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</si>
  <si>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-562612092</t>
  </si>
  <si>
    <t>https://podminky.urs.cz/item/CS_URS_2025_01/175151101</t>
  </si>
  <si>
    <t>(14,40-7,60)*1,00*0,53</t>
  </si>
  <si>
    <t>102,80*0,40*0,53</t>
  </si>
  <si>
    <t>185,20*0,40*0,53</t>
  </si>
  <si>
    <t>-(6,80+102,80+185,20)*3,14*0,225*0,225/4</t>
  </si>
  <si>
    <t>"POZNÁMKA: Část zemních prací je součástí souběžné zakázky Vodovod Hrusice, obj. SO 01. Potrubí je uloženo ve společné rýze.</t>
  </si>
  <si>
    <t>58337310</t>
  </si>
  <si>
    <t>štěrkopísek frakce 0/4</t>
  </si>
  <si>
    <t>-1165353114</t>
  </si>
  <si>
    <t>56,67*2 'Přepočtené koeficientem množství</t>
  </si>
  <si>
    <t>43</t>
  </si>
  <si>
    <t>181351003</t>
  </si>
  <si>
    <t>Rozprostření a urovnání ornice v rovině nebo ve svahu sklonu do 1:5 strojně při souvislé ploše do 100 m2, tl. vrstvy do 200 mm</t>
  </si>
  <si>
    <t>-1641866931</t>
  </si>
  <si>
    <t>https://podminky.urs.cz/item/CS_URS_2025_01/181351003</t>
  </si>
  <si>
    <t>7,60*1,00</t>
  </si>
  <si>
    <t>6,80*1,00</t>
  </si>
  <si>
    <t>58,60*0,40</t>
  </si>
  <si>
    <t>7,00*0,40</t>
  </si>
  <si>
    <t>181351116</t>
  </si>
  <si>
    <t>Rozprostření a urovnání ornice v rovině nebo ve svahu sklonu do 1:5 strojně při souvislé ploše přes 500 m2, tl. vrstvy přes 300 do 400 mm</t>
  </si>
  <si>
    <t>1596025303</t>
  </si>
  <si>
    <t>https://podminky.urs.cz/item/CS_URS_2025_01/181351116</t>
  </si>
  <si>
    <t>45</t>
  </si>
  <si>
    <t>181411131</t>
  </si>
  <si>
    <t>Založení trávníku na půdě předem připravené plochy do 1000 m2 výsevem včetně utažení parkového v rovině nebo na svahu do 1:5</t>
  </si>
  <si>
    <t>2027898535</t>
  </si>
  <si>
    <t>https://podminky.urs.cz/item/CS_URS_2025_01/181411131</t>
  </si>
  <si>
    <t>181411132</t>
  </si>
  <si>
    <t>Založení trávníku na půdě předem připravené plochy do 1000 m2 výsevem včetně utažení parkového na svahu přes 1:5 do 1:2</t>
  </si>
  <si>
    <t>-888664219</t>
  </si>
  <si>
    <t>https://podminky.urs.cz/item/CS_URS_2025_01/181411132</t>
  </si>
  <si>
    <t>47</t>
  </si>
  <si>
    <t>00572410</t>
  </si>
  <si>
    <t>osivo směs travní parková</t>
  </si>
  <si>
    <t>kg</t>
  </si>
  <si>
    <t>776944297</t>
  </si>
  <si>
    <t>53,2*0,025 'Přepočtené koeficientem množství</t>
  </si>
  <si>
    <t>182351023</t>
  </si>
  <si>
    <t>Rozprostření a urovnání ornice ve svahu sklonu přes 1:5 strojně při souvislé ploše do 100 m2, tl. vrstvy do 200 mm</t>
  </si>
  <si>
    <t>-688724958</t>
  </si>
  <si>
    <t>https://podminky.urs.cz/item/CS_URS_2025_01/182351023</t>
  </si>
  <si>
    <t>17,00*0,40</t>
  </si>
  <si>
    <t>5,00*0,40</t>
  </si>
  <si>
    <t>4,00*0,40</t>
  </si>
  <si>
    <t>5,40*0,40</t>
  </si>
  <si>
    <t>49</t>
  </si>
  <si>
    <t>185804312</t>
  </si>
  <si>
    <t>Zalití rostlin vodou plochy záhonů jednotlivě přes 20 m2</t>
  </si>
  <si>
    <t>-1336242913</t>
  </si>
  <si>
    <t>https://podminky.urs.cz/item/CS_URS_2025_01/185804312</t>
  </si>
  <si>
    <t>3 x zalití v množství 10l/ m2</t>
  </si>
  <si>
    <t>53,20*3*0,010</t>
  </si>
  <si>
    <t>R17191101</t>
  </si>
  <si>
    <t>Odvoz a likvidace odpadů z protlaků</t>
  </si>
  <si>
    <t>-1996852555</t>
  </si>
  <si>
    <t>Svislé a kompletní konstrukce</t>
  </si>
  <si>
    <t>51</t>
  </si>
  <si>
    <t>359901111</t>
  </si>
  <si>
    <t>Vyčištění potrubí jakékoliv výšky</t>
  </si>
  <si>
    <t>-796715576</t>
  </si>
  <si>
    <t>https://podminky.urs.cz/item/CS_URS_2025_01/359901111</t>
  </si>
  <si>
    <t>340,50</t>
  </si>
  <si>
    <t>R35999017</t>
  </si>
  <si>
    <t>Zkouška průchodnosti potrubí jakékoliv výšky</t>
  </si>
  <si>
    <t>428728138</t>
  </si>
  <si>
    <t>Vodorovné konstrukce</t>
  </si>
  <si>
    <t>53</t>
  </si>
  <si>
    <t>451572111</t>
  </si>
  <si>
    <t>Lože pod potrubí, stoky a drobné objekty v otevřeném výkopu z kameniva drobného těženého 0 až 4 mm</t>
  </si>
  <si>
    <t>-1098140338</t>
  </si>
  <si>
    <t>https://podminky.urs.cz/item/CS_URS_2025_01/451572111</t>
  </si>
  <si>
    <t>"pískové lože fr. 0/4</t>
  </si>
  <si>
    <t>14,40*1,00*0,10</t>
  </si>
  <si>
    <t>102,80*0,40*0,10</t>
  </si>
  <si>
    <t>185,20*0,40*0,10</t>
  </si>
  <si>
    <t>452313151</t>
  </si>
  <si>
    <t>Podkladní a zajišťovací konstrukce z betonu prostého v otevřeném výkopu bez zvýšených nároků na prostředí bloky pro potrubí z betonu tř. C 20/25</t>
  </si>
  <si>
    <t>1806156645</t>
  </si>
  <si>
    <t>https://podminky.urs.cz/item/CS_URS_2025_01/452313151</t>
  </si>
  <si>
    <t>"BETONOVÉ ZAJIŠŤOVACÍ BLOKY</t>
  </si>
  <si>
    <t>"T-KUS DN200/80" 1*0,07</t>
  </si>
  <si>
    <t>"T-KUS DN200/200" 1*0,08</t>
  </si>
  <si>
    <t>"ŠOUPĚ DN80" 1*0,02</t>
  </si>
  <si>
    <t>"ŠOUPĚ DN200" 4*0,06</t>
  </si>
  <si>
    <t>"OBLOUK 11° SDR11" 2*0,01</t>
  </si>
  <si>
    <t>55</t>
  </si>
  <si>
    <t>452353111</t>
  </si>
  <si>
    <t>Bednění podkladních a zajišťovacích konstrukcí v otevřeném výkopu bloků pro potrubí zřízení</t>
  </si>
  <si>
    <t>-686420273</t>
  </si>
  <si>
    <t>https://podminky.urs.cz/item/CS_URS_2025_01/452353111</t>
  </si>
  <si>
    <t>"T-KUS DN200/80" 1*0,50</t>
  </si>
  <si>
    <t>"T-KUS DN200/200" 1*0,50</t>
  </si>
  <si>
    <t>"ŠOUPĚ DN80" 1*0,20</t>
  </si>
  <si>
    <t>"ŠOUPĚ DN200" 4*0,40</t>
  </si>
  <si>
    <t>"OBLOUK 11° SDR11" 2*0,30</t>
  </si>
  <si>
    <t>452353112</t>
  </si>
  <si>
    <t>Bednění podkladních a zajišťovacích konstrukcí v otevřeném výkopu bloků pro potrubí odstranění</t>
  </si>
  <si>
    <t>2144949045</t>
  </si>
  <si>
    <t>https://podminky.urs.cz/item/CS_URS_2025_01/452353112</t>
  </si>
  <si>
    <t>57</t>
  </si>
  <si>
    <t>857352122</t>
  </si>
  <si>
    <t>Montáž litinových tvarovek na potrubí litinovém tlakovém jednoosých na potrubí z trub přírubových v otevřeném výkopu, kanálu nebo v šachtě DN 200</t>
  </si>
  <si>
    <t>1918194231</t>
  </si>
  <si>
    <t>https://podminky.urs.cz/item/CS_URS_2025_01/857352122</t>
  </si>
  <si>
    <t>58</t>
  </si>
  <si>
    <t>55253653</t>
  </si>
  <si>
    <t>přechod přírubový,práškový epoxid tl 250µm FFR-kus litinový DN 200/150</t>
  </si>
  <si>
    <t>-1428711020</t>
  </si>
  <si>
    <t>"KLADEČSKÉ SCHÉMA - ČAST 1</t>
  </si>
  <si>
    <t>59</t>
  </si>
  <si>
    <t>857354122</t>
  </si>
  <si>
    <t>Montáž litinových tvarovek na potrubí litinovém tlakovém odbočných na potrubí z trub přírubových v otevřeném výkopu, kanálu nebo v šachtě DN 200</t>
  </si>
  <si>
    <t>1300914486</t>
  </si>
  <si>
    <t>https://podminky.urs.cz/item/CS_URS_2025_01/857354122</t>
  </si>
  <si>
    <t>60</t>
  </si>
  <si>
    <t>55253532</t>
  </si>
  <si>
    <t>tvarovka přírubová litinová s přírubovou odbočkou,práškový epoxid tl 250µm T-kus DN 200/80</t>
  </si>
  <si>
    <t>699342184</t>
  </si>
  <si>
    <t>55253537</t>
  </si>
  <si>
    <t>tvarovka přírubová litinová s přírubovou odbočkou,práškový epoxid tl 250µm T-kus DN 200/200</t>
  </si>
  <si>
    <t>1960551485</t>
  </si>
  <si>
    <t>62</t>
  </si>
  <si>
    <t>871351811</t>
  </si>
  <si>
    <t>Bourání stávajícího potrubí z polyetylenu v otevřeném výkopu D přes 140 do 225 mm</t>
  </si>
  <si>
    <t>418099935</t>
  </si>
  <si>
    <t>https://podminky.urs.cz/item/CS_URS_2025_01/871351811</t>
  </si>
  <si>
    <t>13,80</t>
  </si>
  <si>
    <t>63</t>
  </si>
  <si>
    <t>871351212</t>
  </si>
  <si>
    <t>Montáž vodovodního potrubí z polyetylenu PE100 RC v otevřeném výkopu svařovaných elektrotvarovkou SDR 11/PN16 d 225 x 20,5 mm</t>
  </si>
  <si>
    <t>-1438582281</t>
  </si>
  <si>
    <t>https://podminky.urs.cz/item/CS_URS_2025_01/871351212</t>
  </si>
  <si>
    <t>"materiál trub dle specifikace, typ 3 dle PAS 1075</t>
  </si>
  <si>
    <t>28613861</t>
  </si>
  <si>
    <t>trubka vodovodní jednovrstvá PE100 RC PN 16 SDR11 s ochranným pláštěm z PP 225x20,5mm</t>
  </si>
  <si>
    <t>389584504</t>
  </si>
  <si>
    <t>340,5*1,015 'Přepočtené koeficientem množství</t>
  </si>
  <si>
    <t>65</t>
  </si>
  <si>
    <t>877241101</t>
  </si>
  <si>
    <t>Montáž tvarovek na vodovodním plastovém potrubí z polyetylenu PE 100 elektrotvarovek SDR 11/PN16 spojek, oblouků nebo redukcí d 90</t>
  </si>
  <si>
    <t>521970117</t>
  </si>
  <si>
    <t>https://podminky.urs.cz/item/CS_URS_2025_01/877241101</t>
  </si>
  <si>
    <t>66</t>
  </si>
  <si>
    <t>28615974</t>
  </si>
  <si>
    <t>elektrospojka SDR11 PE 100 PN16 D 90mm</t>
  </si>
  <si>
    <t>-1288428418</t>
  </si>
  <si>
    <t>67</t>
  </si>
  <si>
    <t>-1293620767</t>
  </si>
  <si>
    <t>68</t>
  </si>
  <si>
    <t>1649180023</t>
  </si>
  <si>
    <t>69</t>
  </si>
  <si>
    <t>-516360912</t>
  </si>
  <si>
    <t>70</t>
  </si>
  <si>
    <t>877321101</t>
  </si>
  <si>
    <t>Montáž tvarovek na vodovodním plastovém potrubí z polyetylenu PE 100 elektrotvarovek SDR 11/PN16 spojek, oblouků nebo redukcí d 160</t>
  </si>
  <si>
    <t>1931527413</t>
  </si>
  <si>
    <t>https://podminky.urs.cz/item/CS_URS_2025_01/877321101</t>
  </si>
  <si>
    <t>71</t>
  </si>
  <si>
    <t>28615978</t>
  </si>
  <si>
    <t>elektrospojka SDR11 PE 100 PN16 D 160mm</t>
  </si>
  <si>
    <t>-236941042</t>
  </si>
  <si>
    <t>72</t>
  </si>
  <si>
    <t>877321201</t>
  </si>
  <si>
    <t>Montáž tvarovek na vodovodním plastovém potrubí z polyetylenu PE 100 svařovaných na tupo SDR 11/PN16 oblouků nebo redukcí d 160</t>
  </si>
  <si>
    <t>145941488</t>
  </si>
  <si>
    <t>https://podminky.urs.cz/item/CS_URS_2025_01/877321201</t>
  </si>
  <si>
    <t>73</t>
  </si>
  <si>
    <t>m03106</t>
  </si>
  <si>
    <t>Oblouk 11° /SDR 11/ d 160, PE 100 RC</t>
  </si>
  <si>
    <t>143308278</t>
  </si>
  <si>
    <t>74</t>
  </si>
  <si>
    <t>877321218</t>
  </si>
  <si>
    <t>Montáž tvarovek na vodovodním plastovém potrubí z polyetylenu PE 100 svařovaných na tupo SDR 11/PN16 záslepek d 160</t>
  </si>
  <si>
    <t>1867342538</t>
  </si>
  <si>
    <t>https://podminky.urs.cz/item/CS_URS_2025_01/877321218</t>
  </si>
  <si>
    <t>75</t>
  </si>
  <si>
    <t>m03101</t>
  </si>
  <si>
    <t>Lemový nákružek /SDR 11/ d 160</t>
  </si>
  <si>
    <t>-1013576255</t>
  </si>
  <si>
    <t>76</t>
  </si>
  <si>
    <t>m03102</t>
  </si>
  <si>
    <t>Otočná příruba d 160 PP/DN 150 OC</t>
  </si>
  <si>
    <t>-2088901617</t>
  </si>
  <si>
    <t>77</t>
  </si>
  <si>
    <t>877351102</t>
  </si>
  <si>
    <t>Montáž tvarovek na vodovodním plastovém potrubí z polyetylenu PE 100 elektrotvarovek SDR 11/PN16 spojek, oblouků nebo redukcí d 225</t>
  </si>
  <si>
    <t>209175307</t>
  </si>
  <si>
    <t>https://podminky.urs.cz/item/CS_URS_2025_01/877351102</t>
  </si>
  <si>
    <t>8+28</t>
  </si>
  <si>
    <t>78</t>
  </si>
  <si>
    <t>28615981</t>
  </si>
  <si>
    <t>elektrospojka SDR11 PE 100 PN16 D 225mm</t>
  </si>
  <si>
    <t>433276349</t>
  </si>
  <si>
    <t>79</t>
  </si>
  <si>
    <t>877351110</t>
  </si>
  <si>
    <t>Montáž tvarovek na vodovodním plastovém potrubí z polyetylenu PE 100 elektrotvarovek SDR 11/PN16 kolen 45° d 200</t>
  </si>
  <si>
    <t>-650612796</t>
  </si>
  <si>
    <t>https://podminky.urs.cz/item/CS_URS_2025_01/877351110</t>
  </si>
  <si>
    <t>80</t>
  </si>
  <si>
    <t>28614955</t>
  </si>
  <si>
    <t>elektrokoleno 45° PE 100 PN16 D 250mm</t>
  </si>
  <si>
    <t>867933001</t>
  </si>
  <si>
    <t>81</t>
  </si>
  <si>
    <t>877351112</t>
  </si>
  <si>
    <t>Montáž tvarovek na vodovodním plastovém potrubí z polyetylenu PE 100 elektrotvarovek SDR 11/PN16 kolen 90° d 200</t>
  </si>
  <si>
    <t>1123684580</t>
  </si>
  <si>
    <t>https://podminky.urs.cz/item/CS_URS_2025_01/877351112</t>
  </si>
  <si>
    <t>82</t>
  </si>
  <si>
    <t>28614942</t>
  </si>
  <si>
    <t>elektrokoleno 90° PE 100 PN16 D 225mm</t>
  </si>
  <si>
    <t>-1469616740</t>
  </si>
  <si>
    <t>83</t>
  </si>
  <si>
    <t>877351202</t>
  </si>
  <si>
    <t>Montáž tvarovek na vodovodním plastovém potrubí z polyetylenu PE 100 svařovaných na tupo SDR 11/PN16 oblouků nebo redukcí d 225</t>
  </si>
  <si>
    <t>1897803038</t>
  </si>
  <si>
    <t>https://podminky.urs.cz/item/CS_URS_2025_01/877351202</t>
  </si>
  <si>
    <t>84</t>
  </si>
  <si>
    <t>m03107</t>
  </si>
  <si>
    <t>Oblouk 11° /SDR 11/ d 225, PE 100 RC</t>
  </si>
  <si>
    <t>1166507140</t>
  </si>
  <si>
    <t>877351219</t>
  </si>
  <si>
    <t>Montáž tvarovek na vodovodním plastovém potrubí z polyetylenu PE 100 svařovaných na tupo SDR 11/PN16 záslepek d 225</t>
  </si>
  <si>
    <t>-947754362</t>
  </si>
  <si>
    <t>https://podminky.urs.cz/item/CS_URS_2025_01/877351219</t>
  </si>
  <si>
    <t>86</t>
  </si>
  <si>
    <t>m03103</t>
  </si>
  <si>
    <t>Lemový nákružek /SDR 11/ d 225</t>
  </si>
  <si>
    <t>-2010782355</t>
  </si>
  <si>
    <t>87</t>
  </si>
  <si>
    <t>m03104</t>
  </si>
  <si>
    <t>Otočná příruba d 225 PP/DN 200 OC</t>
  </si>
  <si>
    <t>1906819036</t>
  </si>
  <si>
    <t>88</t>
  </si>
  <si>
    <t>891241112</t>
  </si>
  <si>
    <t>Montáž vodovodních armatur na potrubí šoupátek nebo klapek uzavíracích v otevřeném výkopu nebo v šachtách s osazením zemní soupravy (bez poklopů) DN 80</t>
  </si>
  <si>
    <t>-1428333431</t>
  </si>
  <si>
    <t>https://podminky.urs.cz/item/CS_URS_2025_01/891241112</t>
  </si>
  <si>
    <t>89</t>
  </si>
  <si>
    <t>1969474524</t>
  </si>
  <si>
    <t>90</t>
  </si>
  <si>
    <t>m01204</t>
  </si>
  <si>
    <t>souprava zemní teleskopická pro šoupatka DN 50-100mm Rd 1,05-1,75m</t>
  </si>
  <si>
    <t>2137098100</t>
  </si>
  <si>
    <t>91</t>
  </si>
  <si>
    <t>891351112</t>
  </si>
  <si>
    <t>Montáž vodovodních armatur na potrubí šoupátek nebo klapek uzavíracích v otevřeném výkopu nebo v šachtách s osazením zemní soupravy (bez poklopů) DN 200</t>
  </si>
  <si>
    <t>1219238630</t>
  </si>
  <si>
    <t>https://podminky.urs.cz/item/CS_URS_2025_01/891351112</t>
  </si>
  <si>
    <t>92</t>
  </si>
  <si>
    <t>42221307</t>
  </si>
  <si>
    <t>šoupátko pitná voda litina GGG 50 krátká stavební dl PN10/16 DN 200x230mm</t>
  </si>
  <si>
    <t>-631028413</t>
  </si>
  <si>
    <t>93</t>
  </si>
  <si>
    <t>m03108</t>
  </si>
  <si>
    <t>souprava zemní teleskopická pro šoupátka DN 200mm Rd 1,05-1,75m</t>
  </si>
  <si>
    <t>-2071050737</t>
  </si>
  <si>
    <t>94</t>
  </si>
  <si>
    <t>892351111</t>
  </si>
  <si>
    <t>Tlakové zkoušky vodou na potrubí DN 150 nebo 200</t>
  </si>
  <si>
    <t>557862206</t>
  </si>
  <si>
    <t>https://podminky.urs.cz/item/CS_URS_2025_01/892351111</t>
  </si>
  <si>
    <t>95</t>
  </si>
  <si>
    <t>892353122</t>
  </si>
  <si>
    <t>Proplach a dezinfekce vodovodního potrubí DN 150 nebo 200</t>
  </si>
  <si>
    <t>-827309410</t>
  </si>
  <si>
    <t>https://podminky.urs.cz/item/CS_URS_2025_01/892353122</t>
  </si>
  <si>
    <t>96</t>
  </si>
  <si>
    <t>892372111</t>
  </si>
  <si>
    <t>Tlakové zkoušky vodou zabezpečení konců potrubí při tlakových zkouškách DN do 300</t>
  </si>
  <si>
    <t>68436781</t>
  </si>
  <si>
    <t>https://podminky.urs.cz/item/CS_URS_2025_01/892372111</t>
  </si>
  <si>
    <t>97</t>
  </si>
  <si>
    <t>899401112</t>
  </si>
  <si>
    <t>Osazení poklopů uličních s pevným rámem litinových šoupátkových</t>
  </si>
  <si>
    <t>-2108738790</t>
  </si>
  <si>
    <t>https://podminky.urs.cz/item/CS_URS_2025_01/899401112</t>
  </si>
  <si>
    <t>98</t>
  </si>
  <si>
    <t>42291352</t>
  </si>
  <si>
    <t>poklop litinový šoupátkový pro zemní soupravy osazení do terénu a do vozovky</t>
  </si>
  <si>
    <t>-922692780</t>
  </si>
  <si>
    <t>99</t>
  </si>
  <si>
    <t>42210050</t>
  </si>
  <si>
    <t>deska podkladová uličního poklopu litinového šoupatového</t>
  </si>
  <si>
    <t>670650012</t>
  </si>
  <si>
    <t>100</t>
  </si>
  <si>
    <t>899712111</t>
  </si>
  <si>
    <t>Orientační tabulky na vodovodních a kanalizačních řadech na zdivu</t>
  </si>
  <si>
    <t>749788589</t>
  </si>
  <si>
    <t>https://podminky.urs.cz/item/CS_URS_2025_01/899712111</t>
  </si>
  <si>
    <t>101</t>
  </si>
  <si>
    <t>899713111</t>
  </si>
  <si>
    <t>Orientační tabulky na vodovodních a kanalizačních řadech na sloupku ocelovém nebo betonovém</t>
  </si>
  <si>
    <t>2102260864</t>
  </si>
  <si>
    <t>https://podminky.urs.cz/item/CS_URS_2025_01/899713111</t>
  </si>
  <si>
    <t>102</t>
  </si>
  <si>
    <t>M303105</t>
  </si>
  <si>
    <t>sloupek ocelový D 35mm orientační vodovod dl. 2,0m, zavařeno víčkem, vč. patky</t>
  </si>
  <si>
    <t>-2068137809</t>
  </si>
  <si>
    <t xml:space="preserve">"ocelový sloupek modro-bílé barvy celkové dl. 2,0m </t>
  </si>
  <si>
    <t>103</t>
  </si>
  <si>
    <t>899721112</t>
  </si>
  <si>
    <t>Signalizační vodič na potrubí DN nad 150 mm</t>
  </si>
  <si>
    <t>235975979</t>
  </si>
  <si>
    <t>https://podminky.urs.cz/item/CS_URS_2025_01/899721112</t>
  </si>
  <si>
    <t>"vč. zkouška funkčnosti identifikačního vodiče</t>
  </si>
  <si>
    <t>340,50*1,05</t>
  </si>
  <si>
    <t>104</t>
  </si>
  <si>
    <t>899722113</t>
  </si>
  <si>
    <t>Krytí potrubí z plastů výstražnou fólií z PVC šířky přes 25 do 34 cm</t>
  </si>
  <si>
    <t>1520318224</t>
  </si>
  <si>
    <t>https://podminky.urs.cz/item/CS_URS_2025_01/899722113</t>
  </si>
  <si>
    <t>340,50-16,00-22,00-2,90-2,90</t>
  </si>
  <si>
    <t>105</t>
  </si>
  <si>
    <t>286935899</t>
  </si>
  <si>
    <t>"sada" 2</t>
  </si>
  <si>
    <t>106</t>
  </si>
  <si>
    <t>PS150/10/2</t>
  </si>
  <si>
    <t>Přírubový spoj nerez DN150/10, sada</t>
  </si>
  <si>
    <t>-949653187</t>
  </si>
  <si>
    <t>"sada" 3</t>
  </si>
  <si>
    <t>107</t>
  </si>
  <si>
    <t>PS200/10;16</t>
  </si>
  <si>
    <t>Přírubový spoj nerez DN200/10;16, sada</t>
  </si>
  <si>
    <t>-1212212098</t>
  </si>
  <si>
    <t>"sada"  10</t>
  </si>
  <si>
    <t>108</t>
  </si>
  <si>
    <t>899911233</t>
  </si>
  <si>
    <t>Kluzné objímky (pojízdná sedla) pro zasunutí potrubí do chráničky výšky 25 mm vnějšího průměru potrubí přes 221 do 252 mm</t>
  </si>
  <si>
    <t>700952438</t>
  </si>
  <si>
    <t>https://podminky.urs.cz/item/CS_URS_2025_01/899911233</t>
  </si>
  <si>
    <t>"křížení komunikace č.1 (silnice KSÚS SK) - dl. 16m</t>
  </si>
  <si>
    <t>"křížení komunikace č.2 (silnice ŘSD) - dl. 22m</t>
  </si>
  <si>
    <t>109</t>
  </si>
  <si>
    <t>899913162</t>
  </si>
  <si>
    <t>Koncové uzavírací manžety chrániček DN potrubí x DN chráničky DN 200 x 400</t>
  </si>
  <si>
    <t>665124078</t>
  </si>
  <si>
    <t>https://podminky.urs.cz/item/CS_URS_2025_01/899913162</t>
  </si>
  <si>
    <t>110</t>
  </si>
  <si>
    <t>1996425724</t>
  </si>
  <si>
    <t>111</t>
  </si>
  <si>
    <t>-68682678</t>
  </si>
  <si>
    <t>0,207*19 'Přepočtené koeficientem množství</t>
  </si>
  <si>
    <t>112</t>
  </si>
  <si>
    <t>997013813</t>
  </si>
  <si>
    <t>Poplatek za uložení stavebního odpadu na skládce (skládkovné) z plastických hmot zatříděného do Katalogu odpadů pod kódem 17 02 03</t>
  </si>
  <si>
    <t>-1221536121</t>
  </si>
  <si>
    <t>https://podminky.urs.cz/item/CS_URS_2025_01/997013813</t>
  </si>
  <si>
    <t>113</t>
  </si>
  <si>
    <t>R99701391</t>
  </si>
  <si>
    <t>Poplatek za uložení na skládce odpadu dřevěného biologicky rozložitelného</t>
  </si>
  <si>
    <t>-164539914</t>
  </si>
  <si>
    <t>Biologicky rozložitelný odpad - kořeny/pařezy, kód odpadu 200201.3</t>
  </si>
  <si>
    <t>Poznámka k položce:  přepočet ks na t</t>
  </si>
  <si>
    <t>průřez pařezu * výška * koeficient zohledňující kořeny * objemová hmotnost, D * 3,14 * 0,5 m * 1,2 * 700 kg/m3,</t>
  </si>
  <si>
    <t>(3,14*0,50*0,50/4*0,50*1,20*0,70)*2</t>
  </si>
  <si>
    <t>998</t>
  </si>
  <si>
    <t>Přesun hmot</t>
  </si>
  <si>
    <t>114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</si>
  <si>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</si>
  <si>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</si>
  <si>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621320294</t>
  </si>
  <si>
    <t>https://podminky.urs.cz/item/CS_URS_2025_01/998276101</t>
  </si>
  <si>
    <t>115</t>
  </si>
  <si>
    <t>998276126</t>
  </si>
  <si>
    <t>Přesun hmot pro trubní vedení hloubené z trub z plastických hmot nebo sklolaminátových Příplatek k cenám za zvětšený přesun přes vymezenou dopravní vzdálenost přes 1000 do 2000 m</t>
  </si>
  <si>
    <t>351853070</t>
  </si>
  <si>
    <t>https://podminky.urs.cz/item/CS_URS_2025_01/998276126</t>
  </si>
  <si>
    <t>21-M</t>
  </si>
  <si>
    <t>Elektromontáže</t>
  </si>
  <si>
    <t>116</t>
  </si>
  <si>
    <t>R21004105</t>
  </si>
  <si>
    <t>Přeložka elektrického vedení v dl. 11m, revize; D+M</t>
  </si>
  <si>
    <t>-1372975340</t>
  </si>
  <si>
    <t>"SITUACE</t>
  </si>
  <si>
    <t>"přeložka el. vedení - kabeláž, zemní práce, obnova povrchů, revize</t>
  </si>
  <si>
    <t>117</t>
  </si>
  <si>
    <t>230202020</t>
  </si>
  <si>
    <t>Montáž ocelové chráničky pro plynovody celé průměru přes 377 do 426 mm</t>
  </si>
  <si>
    <t>732581672</t>
  </si>
  <si>
    <t>https://podminky.urs.cz/item/CS_URS_2025_01/230202020</t>
  </si>
  <si>
    <t>"OC TRUBKA PRO PROTLAK - CHRÁNIČKA</t>
  </si>
  <si>
    <t>118</t>
  </si>
  <si>
    <t>14011112.1</t>
  </si>
  <si>
    <t>trubka ocelová jakost 11 353 426x10,0mm</t>
  </si>
  <si>
    <t>128</t>
  </si>
  <si>
    <t>1449634267</t>
  </si>
  <si>
    <t>119</t>
  </si>
  <si>
    <t>230202075</t>
  </si>
  <si>
    <t>Nasunutí potrubní sekce do chráničky pro plynovody nasouvané potrubí plastové dn přes 200 do 250 mm</t>
  </si>
  <si>
    <t>-1472998249</t>
  </si>
  <si>
    <t>https://podminky.urs.cz/item/CS_URS_2025_01/230202075</t>
  </si>
  <si>
    <t>"nasunutí potrubí vodovodu PE De225 do OC chráničky</t>
  </si>
  <si>
    <t>16,00+22,00</t>
  </si>
  <si>
    <t>01 - AŠ1, AŠ2 - STAVEBNÍ A STROJNĚ-TECHNOLOGICKÁ ČÁST</t>
  </si>
  <si>
    <t xml:space="preserve">    2 - Zakládání</t>
  </si>
  <si>
    <t xml:space="preserve">    6 - Úpravy povrchů, podlahy a osazování výplní</t>
  </si>
  <si>
    <t xml:space="preserve">    711 - Izolace proti vodě, vlhkosti a plynům</t>
  </si>
  <si>
    <t xml:space="preserve">    783 - Dokončovací práce - nátěry</t>
  </si>
  <si>
    <t>-567958382</t>
  </si>
  <si>
    <t>"AŠ1, AŠ2 - STAVEBNÍ A STROJNĚ-TECHNOLOGICKÁ ČÁST</t>
  </si>
  <si>
    <t>"AŠ1" 480</t>
  </si>
  <si>
    <t>"AŠ2" 480</t>
  </si>
  <si>
    <t xml:space="preserve">"POZNÁMKA: 50% zemních prací  je součástí souběžné zakázky Vodovod Hrusice, obj. SO 01. </t>
  </si>
  <si>
    <t>960,00*0,50</t>
  </si>
  <si>
    <t>1757528922</t>
  </si>
  <si>
    <t>"AŠ1" 20</t>
  </si>
  <si>
    <t>"AŠ2" 20</t>
  </si>
  <si>
    <t>40,00*0,50</t>
  </si>
  <si>
    <t>572596050</t>
  </si>
  <si>
    <t>"AŠ1" 23,50</t>
  </si>
  <si>
    <t>"AŠ2" 23,50</t>
  </si>
  <si>
    <t>47,00*0,50</t>
  </si>
  <si>
    <t>131151203</t>
  </si>
  <si>
    <t>Hloubení zapažených jam a zářezů strojně s urovnáním dna do předepsaného profilu a spádu v hornině třídy těžitelnosti I skupiny 1 a 2 přes 50 do 100 m3</t>
  </si>
  <si>
    <t>-1388399439</t>
  </si>
  <si>
    <t>https://podminky.urs.cz/item/CS_URS_2025_01/131151203</t>
  </si>
  <si>
    <t>"výkop v RT</t>
  </si>
  <si>
    <t>"AŠ1" 4,90*4,80*(2,40-0,20+4,90-0,20)/2</t>
  </si>
  <si>
    <t>"AŠ2" 4,90*4,80*(2,40-0,20+4,90-0,20)/2</t>
  </si>
  <si>
    <t>"prohloubení pro drenáž" (18,00*0,10)*2</t>
  </si>
  <si>
    <t>165,90*0,50</t>
  </si>
  <si>
    <t>"zemina sk. 2 - 10%" 82,95*0,10</t>
  </si>
  <si>
    <t>131251203</t>
  </si>
  <si>
    <t>Hloubení zapažených jam a zářezů strojně s urovnáním dna do předepsaného profilu a spádu v hornině třídy těžitelnosti I skupiny 3 přes 50 do 100 m3</t>
  </si>
  <si>
    <t>-1974682648</t>
  </si>
  <si>
    <t>https://podminky.urs.cz/item/CS_URS_2025_01/131251203</t>
  </si>
  <si>
    <t>"výpočet dle pol.č. 13151203</t>
  </si>
  <si>
    <t>"zemina sk. 3 - 30%" 82,95*0,30</t>
  </si>
  <si>
    <t>131351203</t>
  </si>
  <si>
    <t>Hloubení zapažených jam a zářezů strojně s urovnáním dna do předepsaného profilu a spádu v hornině třídy těžitelnosti II skupiny 4 přes 50 do 100 m3</t>
  </si>
  <si>
    <t>-1327984604</t>
  </si>
  <si>
    <t>https://podminky.urs.cz/item/CS_URS_2025_01/131351203</t>
  </si>
  <si>
    <t>"zemina sk. 4 - 30%" 82,95*0,30</t>
  </si>
  <si>
    <t>131451203</t>
  </si>
  <si>
    <t>Hloubení zapažených jam a zářezů strojně s urovnáním dna do předepsaného profilu a spádu v hornině třídy těžitelnosti II skupiny 5 přes 50 do 100 m3</t>
  </si>
  <si>
    <t>-1854389215</t>
  </si>
  <si>
    <t>https://podminky.urs.cz/item/CS_URS_2025_01/131451203</t>
  </si>
  <si>
    <t>"zemina sk. 5 - 20%" 82,95*0,20</t>
  </si>
  <si>
    <t>131551203</t>
  </si>
  <si>
    <t>Hloubení zapažených jam a zářezů strojně s urovnáním dna do předepsaného profilu a spádu v hornině třídy těžitelnosti III skupiny 6 přes 50 do 100 m3</t>
  </si>
  <si>
    <t>1358038190</t>
  </si>
  <si>
    <t>https://podminky.urs.cz/item/CS_URS_2025_01/131551203</t>
  </si>
  <si>
    <t>"zemina sk. 6 - 5%" 82,95*0,05</t>
  </si>
  <si>
    <t>131651213</t>
  </si>
  <si>
    <t>Hloubení jam a zářezů provedené skalní frézou v hornině třídy těžitelnosti III skupiny 7 přes 50 do 100 m3</t>
  </si>
  <si>
    <t>1349931390</t>
  </si>
  <si>
    <t>https://podminky.urs.cz/item/CS_URS_2025_01/131651213</t>
  </si>
  <si>
    <t>"zemina sk. 7 - 5%" 82,95*0,05</t>
  </si>
  <si>
    <t>-1873096892</t>
  </si>
  <si>
    <t>"celkem strojní výkop jam" 82,95</t>
  </si>
  <si>
    <t>"příplatek - 10%</t>
  </si>
  <si>
    <t>82,95*0,10</t>
  </si>
  <si>
    <t>15172112R</t>
  </si>
  <si>
    <t>Pažení jam do ocelových zápor, D+M</t>
  </si>
  <si>
    <t>1451638579</t>
  </si>
  <si>
    <t>"pažení jam AŠ1, AŠ2 ve svahu</t>
  </si>
  <si>
    <t>" rozměr obvodu jámy (4,90+4,80)*2*(2,40+4,90)/2       - 1x stavební jáma</t>
  </si>
  <si>
    <t>"pažení do ocelových zápor, ocelové zápory, kotvení, převážky - dodávka, montáž, demontáž, možnost varianty mikrozáporového pažení</t>
  </si>
  <si>
    <t>"Pažení stavební jámy navrhne zhotovitel v rámci své dodavatelské dokumentace.</t>
  </si>
  <si>
    <t xml:space="preserve">"POZNÁMKA: stavební jáma pro druhou AŠ  je součástí souběžné zakázky Vodovod Hrusice, obj. SO 01. </t>
  </si>
  <si>
    <t>49268036</t>
  </si>
  <si>
    <t>23,50*0,20*2</t>
  </si>
  <si>
    <t>"přemístění  výkopku pro zpětný zásyp"  33,18*2</t>
  </si>
  <si>
    <t>-1436714558</t>
  </si>
  <si>
    <t>"přemístění  výkopku pro zpětný zásyp"  21,77*2</t>
  </si>
  <si>
    <t>-373112146</t>
  </si>
  <si>
    <t>"sk. 2-3 jámy</t>
  </si>
  <si>
    <t>8,295+24,885</t>
  </si>
  <si>
    <t>-33,18</t>
  </si>
  <si>
    <t>"sk. 4-5 jámy</t>
  </si>
  <si>
    <t>24,885+16,590</t>
  </si>
  <si>
    <t>-(54,95-33,18)</t>
  </si>
  <si>
    <t>-1235266390</t>
  </si>
  <si>
    <t>19,705*10 'Přepočtené koeficientem množství</t>
  </si>
  <si>
    <t>558733951</t>
  </si>
  <si>
    <t>"sk. 6-7 jámy</t>
  </si>
  <si>
    <t>4,148+4,148</t>
  </si>
  <si>
    <t>-1515878247</t>
  </si>
  <si>
    <t>8,296*10 'Přepočtené koeficientem množství</t>
  </si>
  <si>
    <t>167151101</t>
  </si>
  <si>
    <t>Nakládání, skládání a překládání neulehlého výkopku nebo sypaniny strojně nakládání, množství do 100 m3, z horniny třídy těžitelnosti I, skupiny 1 až 3</t>
  </si>
  <si>
    <t>-1067852850</t>
  </si>
  <si>
    <t>https://podminky.urs.cz/item/CS_URS_2025_01/167151101</t>
  </si>
  <si>
    <t>23,50*0,20</t>
  </si>
  <si>
    <t>"přemístění  výkopku pro zpětný zásyp"  33,18</t>
  </si>
  <si>
    <t>167151102</t>
  </si>
  <si>
    <t>Nakládání, skládání a překládání neulehlého výkopku nebo sypaniny strojně nakládání, množství do 100 m3, z horniny třídy těžitelnosti II, skupiny 4 a 5</t>
  </si>
  <si>
    <t>-317448596</t>
  </si>
  <si>
    <t>https://podminky.urs.cz/item/CS_URS_2025_01/167151102</t>
  </si>
  <si>
    <t>"přemístění  výkopku pro zpětný zásyp"  21,77</t>
  </si>
  <si>
    <t>942515633</t>
  </si>
  <si>
    <t>"dle pol.č. 162751137" 19,705*2,00</t>
  </si>
  <si>
    <t>"dle pol.č. 162751157"  8,296*2,40</t>
  </si>
  <si>
    <t>-639825913</t>
  </si>
  <si>
    <t>" výkopek pro zpětný zásyp" 33,18+21,77</t>
  </si>
  <si>
    <t>"dle pol.č. 162751137" 19,705</t>
  </si>
  <si>
    <t>"dle pol.č. 162751157"  8,296</t>
  </si>
  <si>
    <t>-2081037499</t>
  </si>
  <si>
    <t>"PODÉLNÝ PROFIL SO 01.2</t>
  </si>
  <si>
    <t>"odečet výtlaku AŠ1, AŠ2</t>
  </si>
  <si>
    <t>"AŠ" -2,90*2,60*2,50*2</t>
  </si>
  <si>
    <t>-1,20*1,00*0,50*2</t>
  </si>
  <si>
    <t>"žb deska" -3,20*2,90*0,15*2</t>
  </si>
  <si>
    <t>"pískový podsyp" -4,90*4,80*0,15*2</t>
  </si>
  <si>
    <t>"ostatní ochranné vrstvy" -(2,083+0,452)</t>
  </si>
  <si>
    <t>"obsyp poklopu" -0,56*2</t>
  </si>
  <si>
    <t>"50%" 109,90*0,50</t>
  </si>
  <si>
    <t>998185950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</si>
  <si>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</si>
  <si>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</si>
  <si>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178935768</t>
  </si>
  <si>
    <t>https://podminky.urs.cz/item/CS_URS_2025_01/175151201</t>
  </si>
  <si>
    <t>"AŠ1, AŠ2</t>
  </si>
  <si>
    <t>"obsyp koplem poklopu šachty</t>
  </si>
  <si>
    <t>(2,00*2,00-(1,20*1,00))*0,20*2</t>
  </si>
  <si>
    <t>"50%" 1,12*0,50</t>
  </si>
  <si>
    <t>58337344</t>
  </si>
  <si>
    <t>štěrkopísek frakce 0/32</t>
  </si>
  <si>
    <t>-1941298369</t>
  </si>
  <si>
    <t>0,56*2 'Přepočtené koeficientem množství</t>
  </si>
  <si>
    <t>1029710836</t>
  </si>
  <si>
    <t>-15878690</t>
  </si>
  <si>
    <t>23,5*0,025 'Přepočtené koeficientem množství</t>
  </si>
  <si>
    <t>181951114</t>
  </si>
  <si>
    <t>Úprava pláně vyrovnáním výškových rozdílů strojně v hornině třídy těžitelnosti II, skupiny 4 a 5 se zhutněním</t>
  </si>
  <si>
    <t>1739363622</t>
  </si>
  <si>
    <t>https://podminky.urs.cz/item/CS_URS_2025_01/181951114</t>
  </si>
  <si>
    <t>-541877765</t>
  </si>
  <si>
    <t>Zakládání</t>
  </si>
  <si>
    <t>211971110</t>
  </si>
  <si>
    <t>Zřízení opláštění výplně z geotextilie odvodňovacích žeber nebo trativodů v rýze nebo zářezu se stěnami šikmými o sklonu do 1:2</t>
  </si>
  <si>
    <t>-1481987207</t>
  </si>
  <si>
    <t>https://podminky.urs.cz/item/CS_URS_2025_01/211971110</t>
  </si>
  <si>
    <t>(18,00*2,00)*2</t>
  </si>
  <si>
    <t>"50%" 72,00*0,50</t>
  </si>
  <si>
    <t>69311088</t>
  </si>
  <si>
    <t>geotextilie netkaná separační, ochranná, filtrační, drenážní PES 500g/m2</t>
  </si>
  <si>
    <t>-1385590114</t>
  </si>
  <si>
    <t>36*1,1845 'Přepočtené koeficientem množství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</si>
  <si>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</si>
  <si>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</si>
  <si>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2146192227</t>
  </si>
  <si>
    <t>https://podminky.urs.cz/item/CS_URS_2025_01/212752101</t>
  </si>
  <si>
    <t>18,00*2</t>
  </si>
  <si>
    <t>"50%" 36,00*0,50</t>
  </si>
  <si>
    <t>382122122</t>
  </si>
  <si>
    <t>Montáž dílců prefabrikovaných pravoúhlých nádrží ze železobetonu šířky do 3 m dna včetně těsnění výšky přes 1 do 3 m hmotnosti do 22 t, délky přes 3 do 5 m</t>
  </si>
  <si>
    <t>-1202331879</t>
  </si>
  <si>
    <t>https://podminky.urs.cz/item/CS_URS_2025_01/382122122</t>
  </si>
  <si>
    <t>"AŠ1" 1</t>
  </si>
  <si>
    <t>"AŠ2" 1</t>
  </si>
  <si>
    <t>D5922602</t>
  </si>
  <si>
    <t xml:space="preserve">dno pravoúhlé nádrže vnitřní rozměr 2500x2200x2100mm, stěna tl 200mm </t>
  </si>
  <si>
    <t>353682669</t>
  </si>
  <si>
    <t xml:space="preserve">"KRABICOVÁ PREFA ŽEL.BET. KONSTRUKCE </t>
  </si>
  <si>
    <t>"Z VODOSTAVEBNÍHO BETONU C40/50 XC4/XF3/XA2 a BETONÁŘSKÉ VÝZTUŽE Bst 500</t>
  </si>
  <si>
    <t>382122211R</t>
  </si>
  <si>
    <t>Montáž dílců prefabrikovaných pravoúhlých nádrží ze železobetonu nástavce včetně těsnění spoje</t>
  </si>
  <si>
    <t>2124443941</t>
  </si>
  <si>
    <t>"MONTÁŽ PREFA ŽEL.BET. KOMÍNKU VÝŠKY 650 mm,</t>
  </si>
  <si>
    <t>VČ. OŠETŘENÍ SPOJE - BOBTNAVÝ PÁSEK,</t>
  </si>
  <si>
    <t>BOBTNAVÝ TMEL A KANALIZAČNÍ MALTA</t>
  </si>
  <si>
    <t>N5922603</t>
  </si>
  <si>
    <t>nástavec pravoúhlé nádrže vnitřní rozměr 800x600x650, stěna tl 200mm, zatížení B125</t>
  </si>
  <si>
    <t>-1806708638</t>
  </si>
  <si>
    <t>"PREFA ŽEL.BET. KOMÍNEK VÝŠKY 650 mm,</t>
  </si>
  <si>
    <t>382123212</t>
  </si>
  <si>
    <t>Montáž dílců prefabrikovaných skládaných nádrží tvaru U ze železobetonu zákrytové desky včetně cementového lože a utěsnění spár, šířky přes 3 do 5 m</t>
  </si>
  <si>
    <t>479823933</t>
  </si>
  <si>
    <t>https://podminky.urs.cz/item/CS_URS_2025_01/382123212</t>
  </si>
  <si>
    <t>Z5922604</t>
  </si>
  <si>
    <t>deska zákrytová pravoúhlé nádrže vysoké se stěnou tl 200mm 2900x2600x200mm otvor 1x d 600x800mm</t>
  </si>
  <si>
    <t>1412708355</t>
  </si>
  <si>
    <t>"DESKA ZÁKRYTOVÁ PREFA TL. 200MM</t>
  </si>
  <si>
    <t>751124637</t>
  </si>
  <si>
    <t>"pískové lůžko tl. 30mm</t>
  </si>
  <si>
    <t>2,90*2,60*0,03*2</t>
  </si>
  <si>
    <t>451573111</t>
  </si>
  <si>
    <t>Lože pod potrubí, stoky a drobné objekty v otevřeném výkopu z písku a štěrkopísku do 63 mm</t>
  </si>
  <si>
    <t>1597889479</t>
  </si>
  <si>
    <t>https://podminky.urs.cz/item/CS_URS_2025_01/451573111</t>
  </si>
  <si>
    <t>4,90*4,80*0,15*2</t>
  </si>
  <si>
    <t>452321131</t>
  </si>
  <si>
    <t>Podkladní a zajišťovací konstrukce z betonu železového v otevřeném výkopu bez zvýšených nároků na prostředí desky pod potrubí, stoky a drobné objekty z betonu tř. C 12/15</t>
  </si>
  <si>
    <t>1490479781</t>
  </si>
  <si>
    <t>https://podminky.urs.cz/item/CS_URS_2025_01/452321131</t>
  </si>
  <si>
    <t>3,20*2,90*0,15*2</t>
  </si>
  <si>
    <t>452351111</t>
  </si>
  <si>
    <t>Bednění podkladních a zajišťovacích konstrukcí v otevřeném výkopu desek nebo sedlových loží pod potrubí, stoky a drobné objekty zřízení</t>
  </si>
  <si>
    <t>-358549445</t>
  </si>
  <si>
    <t>https://podminky.urs.cz/item/CS_URS_2025_01/452351111</t>
  </si>
  <si>
    <t>(3,20+2,90)*2*0,15</t>
  </si>
  <si>
    <t>1,83*2</t>
  </si>
  <si>
    <t>452351112</t>
  </si>
  <si>
    <t>Bednění podkladních a zajišťovacích konstrukcí v otevřeném výkopu desek nebo sedlových loží pod potrubí, stoky a drobné objekty odstranění</t>
  </si>
  <si>
    <t>-769190898</t>
  </si>
  <si>
    <t>https://podminky.urs.cz/item/CS_URS_2025_01/452351112</t>
  </si>
  <si>
    <t>452368211</t>
  </si>
  <si>
    <t>Výztuž podkladních desek, bloků nebo pražců v otevřeném výkopu ze svařovaných sítí typu Kari</t>
  </si>
  <si>
    <t>-709697466</t>
  </si>
  <si>
    <t>https://podminky.urs.cz/item/CS_URS_2025_01/452368211</t>
  </si>
  <si>
    <t>"KARI síť 8/100/100 - 7,9kg/m2 - 2x</t>
  </si>
  <si>
    <t>(3,20*2,90*1,20*7,90/1000*2)*2</t>
  </si>
  <si>
    <t>Úpravy povrchů, podlahy a osazování výplní</t>
  </si>
  <si>
    <t>631311115</t>
  </si>
  <si>
    <t>Mazanina z betonu prostého bez zvýšených nároků na prostředí tl. přes 50 do 80 mm tř. C 20/25</t>
  </si>
  <si>
    <t>1256564068</t>
  </si>
  <si>
    <t>https://podminky.urs.cz/item/CS_URS_2025_01/631311115</t>
  </si>
  <si>
    <t>"AŠ strop , spádová mazanina C20/25 tl. 40 - 80mm</t>
  </si>
  <si>
    <t>(6,50*(0,04+0,08)/2)*2</t>
  </si>
  <si>
    <t>"ochranná mazanina C20/25 tl. 50mm</t>
  </si>
  <si>
    <t>(6,50*0,05)*2</t>
  </si>
  <si>
    <t>"ochranná beton. mazanina tl. 40mm</t>
  </si>
  <si>
    <t>"AŠ dno" (2,90*2,60*0,04)*2</t>
  </si>
  <si>
    <t>631311135</t>
  </si>
  <si>
    <t>Mazanina z betonu prostého bez zvýšených nároků na prostředí tl. přes 120 do 240 mm tř. C 20/25</t>
  </si>
  <si>
    <t>1593400466</t>
  </si>
  <si>
    <t>https://podminky.urs.cz/item/CS_URS_2025_01/631311135</t>
  </si>
  <si>
    <t>"AŠ dno - spádová mazanina C20/25 tl. 100 -150mm</t>
  </si>
  <si>
    <t>(2,50*2,20*(0,10+0,15)/2)*2</t>
  </si>
  <si>
    <t>631319013</t>
  </si>
  <si>
    <t>Příplatek k cenám mazanin za úpravu povrchu mazaniny přehlazením, mazanina tl. přes 120 do 240 mm</t>
  </si>
  <si>
    <t>-784914060</t>
  </si>
  <si>
    <t>https://podminky.urs.cz/item/CS_URS_2025_01/631319013</t>
  </si>
  <si>
    <t>631319211</t>
  </si>
  <si>
    <t>Příplatek k cenám betonových mazanin za vyztužení polypropylenovými mikrovlákny objemové vyztužení 0,9 kg/m3</t>
  </si>
  <si>
    <t>179165111</t>
  </si>
  <si>
    <t>https://podminky.urs.cz/item/CS_URS_2025_01/631319211</t>
  </si>
  <si>
    <t>631351101</t>
  </si>
  <si>
    <t>Bednění v podlahách rýh a hran zřízení</t>
  </si>
  <si>
    <t>-562897305</t>
  </si>
  <si>
    <t>https://podminky.urs.cz/item/CS_URS_2025_01/631351101</t>
  </si>
  <si>
    <t>"AŠ strop</t>
  </si>
  <si>
    <t>((2,90+2,60)*2*0,15)*2</t>
  </si>
  <si>
    <t>"AŠ dno</t>
  </si>
  <si>
    <t>"čerpací jímka 400x400 mm</t>
  </si>
  <si>
    <t>(0,40*0,10*4)*2</t>
  </si>
  <si>
    <t>631351102</t>
  </si>
  <si>
    <t>Bednění v podlahách rýh a hran odstranění</t>
  </si>
  <si>
    <t>-957790664</t>
  </si>
  <si>
    <t>https://podminky.urs.cz/item/CS_URS_2025_01/631351102</t>
  </si>
  <si>
    <t>632481213</t>
  </si>
  <si>
    <t>Separační vrstva k oddělení podlahových vrstev z polyetylénové fólie</t>
  </si>
  <si>
    <t>2000673645</t>
  </si>
  <si>
    <t>https://podminky.urs.cz/item/CS_URS_2025_01/632481213</t>
  </si>
  <si>
    <t>2,90*2,60*2</t>
  </si>
  <si>
    <t>393832083</t>
  </si>
  <si>
    <t>55254026</t>
  </si>
  <si>
    <t>koleno přírubové z tvárné litiny,práškový epoxid tl 250µm Q-kus DN 80-90°</t>
  </si>
  <si>
    <t>-313617497</t>
  </si>
  <si>
    <t>55253660</t>
  </si>
  <si>
    <t>příruba zaslepovací litinová vodovodní PN10/40 X-kus DN 80</t>
  </si>
  <si>
    <t>249910908</t>
  </si>
  <si>
    <t>951964444</t>
  </si>
  <si>
    <t>1603521156</t>
  </si>
  <si>
    <t>55253533</t>
  </si>
  <si>
    <t>tvarovka přírubová litinová s přírubovou odbočkou,práškový epoxid tl 250µm T-kus DN 200/100</t>
  </si>
  <si>
    <t>87452093</t>
  </si>
  <si>
    <t>871470410</t>
  </si>
  <si>
    <t>Montáž kanalizačního potrubí z polypropylenu PP korugovaného nebo žebrovaného SN 10 DN 800</t>
  </si>
  <si>
    <t>378818555</t>
  </si>
  <si>
    <t>https://podminky.urs.cz/item/CS_URS_2025_01/871470410</t>
  </si>
  <si>
    <t>"dočasná čerpací studna</t>
  </si>
  <si>
    <t>1,00*2</t>
  </si>
  <si>
    <t>28617053</t>
  </si>
  <si>
    <t>trubka kanalizační PP korugovaná DN 800x6000mm SN10</t>
  </si>
  <si>
    <t>-1128112914</t>
  </si>
  <si>
    <t>2*1,015 'Přepočtené koeficientem množství</t>
  </si>
  <si>
    <t>871475811</t>
  </si>
  <si>
    <t>Bourání stávajícího potrubí z PVC nebo polypropylenu PP v otevřeném výkopu DN přes 600 do 800</t>
  </si>
  <si>
    <t>120350231</t>
  </si>
  <si>
    <t>https://podminky.urs.cz/item/CS_URS_2025_01/871475811</t>
  </si>
  <si>
    <t>-3734639</t>
  </si>
  <si>
    <t>-520136216</t>
  </si>
  <si>
    <t>"AŠ1" 2</t>
  </si>
  <si>
    <t>"AŠ2" 2</t>
  </si>
  <si>
    <t>-1127551430</t>
  </si>
  <si>
    <t>180373859</t>
  </si>
  <si>
    <t>1931608726</t>
  </si>
  <si>
    <t>1157727452</t>
  </si>
  <si>
    <t>891261222</t>
  </si>
  <si>
    <t>Montáž vodovodních armatur na potrubí šoupátek nebo klapek uzavíracích v šachtách s ručním kolečkem DN 100</t>
  </si>
  <si>
    <t>1201106451</t>
  </si>
  <si>
    <t>https://podminky.urs.cz/item/CS_URS_2025_01/891261222</t>
  </si>
  <si>
    <t>42221304</t>
  </si>
  <si>
    <t>šoupátko pitná voda litina GGG 50 krátká stavební dl PN10/16 DN 100x190mm</t>
  </si>
  <si>
    <t>-1370897547</t>
  </si>
  <si>
    <t>42210106</t>
  </si>
  <si>
    <t>kolo ruční pro DN 100 D 300mm</t>
  </si>
  <si>
    <t>1747844620</t>
  </si>
  <si>
    <t>891351222</t>
  </si>
  <si>
    <t>Montáž vodovodních armatur na potrubí šoupátek nebo klapek uzavíracích v šachtách s ručním kolečkem DN 200</t>
  </si>
  <si>
    <t>-106532794</t>
  </si>
  <si>
    <t>https://podminky.urs.cz/item/CS_URS_2025_01/891351222</t>
  </si>
  <si>
    <t>-1974594372</t>
  </si>
  <si>
    <t>42210103</t>
  </si>
  <si>
    <t>kolo ruční pro DN 200 D 350mm</t>
  </si>
  <si>
    <t>504514336</t>
  </si>
  <si>
    <t>-2146913739</t>
  </si>
  <si>
    <t>"vč. protipřírub</t>
  </si>
  <si>
    <t>"sada</t>
  </si>
  <si>
    <t>"AŠ1" 3</t>
  </si>
  <si>
    <t>"AŠ2" 3</t>
  </si>
  <si>
    <t>PS100/10;16</t>
  </si>
  <si>
    <t>Přírubový spoj nerez DN100/10;16, sada</t>
  </si>
  <si>
    <t>-1216565435</t>
  </si>
  <si>
    <t>944064933</t>
  </si>
  <si>
    <t>"AŠ1" 5</t>
  </si>
  <si>
    <t>"AŠ2" 5</t>
  </si>
  <si>
    <t>899501221</t>
  </si>
  <si>
    <t>Stupadla do šachet a drobných objektů ocelová s PE povlakem vidlicová pro přímé zabudování do hmoždinek</t>
  </si>
  <si>
    <t>1344877435</t>
  </si>
  <si>
    <t>https://podminky.urs.cz/item/CS_URS_2025_01/899501221</t>
  </si>
  <si>
    <t>9*2</t>
  </si>
  <si>
    <t>2027660147</t>
  </si>
  <si>
    <t>1*2</t>
  </si>
  <si>
    <t>456686605</t>
  </si>
  <si>
    <t>"ZNAČENÍ VODOVODU</t>
  </si>
  <si>
    <t>R89908060</t>
  </si>
  <si>
    <t>Poklop 600 x 800mm vodotěsný, uzamykatelný, tř. zatížení B125, D+M</t>
  </si>
  <si>
    <t>-1172447646</t>
  </si>
  <si>
    <t>"poklop 600x800mm vodotěsný, uzamykatelný, tř. zatížení B125, s rámem</t>
  </si>
  <si>
    <t>"dodávka, montáž</t>
  </si>
  <si>
    <t>949101111</t>
  </si>
  <si>
    <t>Lešení pomocné pracovní pro objekty pozemních staveb pro zatížení do 150 kg/m2, o výšce lešeňové podlahy do 1,9 m</t>
  </si>
  <si>
    <t>315852595</t>
  </si>
  <si>
    <t>https://podminky.urs.cz/item/CS_URS_2025_01/949101111</t>
  </si>
  <si>
    <t>10,00*2</t>
  </si>
  <si>
    <t>952903112</t>
  </si>
  <si>
    <t>Vyčištění objektů čistíren odpadních vod, nádrží, žlabů nebo kanálů světlé výšky prostoru do 3,5 m</t>
  </si>
  <si>
    <t>-879617299</t>
  </si>
  <si>
    <t>https://podminky.urs.cz/item/CS_URS_2025_01/952903112</t>
  </si>
  <si>
    <t>2,50*2,20*2</t>
  </si>
  <si>
    <t>977151128</t>
  </si>
  <si>
    <t>Jádrové vrty diamantovými korunkami do stavebních materiálů (železobetonu, betonu, cihel, obkladů, dlažeb, kamene) průměru přes 250 do 300 mm</t>
  </si>
  <si>
    <t>1526483199</t>
  </si>
  <si>
    <t>https://podminky.urs.cz/item/CS_URS_2025_01/977151128</t>
  </si>
  <si>
    <t>"prostup pro potrubí DN 100 - 2x</t>
  </si>
  <si>
    <t>"stěna tl. 200mm" 0,20*2</t>
  </si>
  <si>
    <t>977151131</t>
  </si>
  <si>
    <t>Jádrové vrty diamantovými korunkami do stavebních materiálů (železobetonu, betonu, cihel, obkladů, dlažeb, kamene) průměru přes 350 do 400 mm</t>
  </si>
  <si>
    <t>2079194191</t>
  </si>
  <si>
    <t>https://podminky.urs.cz/item/CS_URS_2025_01/977151131</t>
  </si>
  <si>
    <t>"prostup pro potrubí DN 200 - 2x</t>
  </si>
  <si>
    <t>977151133</t>
  </si>
  <si>
    <t>Jádrové vrty diamantovými korunkami do stavebních materiálů (železobetonu, betonu, cihel, obkladů, dlažeb, kamene) průměru přes 450 do 500 mm</t>
  </si>
  <si>
    <t>-549777354</t>
  </si>
  <si>
    <t>https://podminky.urs.cz/item/CS_URS_2025_01/977151133</t>
  </si>
  <si>
    <t>"prostup pro chráničku OC 244,5x10 -2x</t>
  </si>
  <si>
    <t>977151139</t>
  </si>
  <si>
    <t>Jádrové vrty diamantovými korunkami do stavebních materiálů (železobetonu, betonu, cihel, obkladů, dlažeb, kamene) průměru přes 700 do 750 mm</t>
  </si>
  <si>
    <t>916370720</t>
  </si>
  <si>
    <t>https://podminky.urs.cz/item/CS_URS_2025_01/977151139</t>
  </si>
  <si>
    <t>"prostup pro chráničku OC 426x12 -2x</t>
  </si>
  <si>
    <t>R989012</t>
  </si>
  <si>
    <t>Prostup žb stěnou šachty tl. 200 mm DN 100 vodotěsný; D+M</t>
  </si>
  <si>
    <t>1387343002</t>
  </si>
  <si>
    <t>"2x prostup pro potrubí DN100</t>
  </si>
  <si>
    <t>R989016</t>
  </si>
  <si>
    <t>Prostup žb stěnou šachty tl. 200 mm DN 200 vodotěsný; D+M</t>
  </si>
  <si>
    <t>-1092564414</t>
  </si>
  <si>
    <t>"2x prostup pro potrubí DN 200</t>
  </si>
  <si>
    <t>R989017</t>
  </si>
  <si>
    <t>Prostup žb stěnou šachty tl. 200 mm OC 244,5x10mm vodotěsný; D+M</t>
  </si>
  <si>
    <t>1939236798</t>
  </si>
  <si>
    <t>"prostup chránička OC 244,5x10 mm -2x</t>
  </si>
  <si>
    <t>R989018</t>
  </si>
  <si>
    <t>Prostup žb stěnou šachty tl. 200 mm OC 426x12mm vodotěsný; D+M</t>
  </si>
  <si>
    <t>379218061</t>
  </si>
  <si>
    <t>"prostup chránička OC 426x12 mm  -2x</t>
  </si>
  <si>
    <t>2063847222</t>
  </si>
  <si>
    <t>1068857675</t>
  </si>
  <si>
    <t>0,972*19 'Přepočtené koeficientem množství</t>
  </si>
  <si>
    <t>-1302298810</t>
  </si>
  <si>
    <t>2035641124</t>
  </si>
  <si>
    <t>998144471</t>
  </si>
  <si>
    <t>Přesun hmot pro nádrže, jímky, zásobníky a jámy pozemní mimo zemědělství se svislou nosnou konstrukcí montovanou z dílců betonových tyčových nebo plošných vodorovná dopravní vzdálenost do 50 m, pro nádrže výšky do 25 m</t>
  </si>
  <si>
    <t>-1268497492</t>
  </si>
  <si>
    <t>https://podminky.urs.cz/item/CS_URS_2025_01/998144471</t>
  </si>
  <si>
    <t>998144473</t>
  </si>
  <si>
    <t>Přesun hmot pro nádrže, jímky, zásobníky a jámy pozemní mimo zemědělství se svislou nosnou konstrukcí Příplatek k cenám za zvětšený přesun přes vymezenou vodorovnou dopravní vzdálenost do 2000 m</t>
  </si>
  <si>
    <t>-839102455</t>
  </si>
  <si>
    <t>https://podminky.urs.cz/item/CS_URS_2025_01/998144473</t>
  </si>
  <si>
    <t>711</t>
  </si>
  <si>
    <t>Izolace proti vodě, vlhkosti a plynům</t>
  </si>
  <si>
    <t>711111001</t>
  </si>
  <si>
    <t>Provedení izolace proti zemní vlhkosti natěradly a tmely za studena na ploše vodorovné V nátěrem penetračním</t>
  </si>
  <si>
    <t>1639889891</t>
  </si>
  <si>
    <t>https://podminky.urs.cz/item/CS_URS_2025_01/711111001</t>
  </si>
  <si>
    <t>"AŠ strop + přesahy</t>
  </si>
  <si>
    <t>2,90*2,60-(1,00*1,20)</t>
  </si>
  <si>
    <t>(2,90+2,60)*2*0,30</t>
  </si>
  <si>
    <t>(1,00+1,20)*2*0,30</t>
  </si>
  <si>
    <t>"AŠ dno + přesahy</t>
  </si>
  <si>
    <t>2,90*2,60</t>
  </si>
  <si>
    <t>21,80*2</t>
  </si>
  <si>
    <t>11163153</t>
  </si>
  <si>
    <t>emulze asfaltová penetrační</t>
  </si>
  <si>
    <t>litr</t>
  </si>
  <si>
    <t>85969759</t>
  </si>
  <si>
    <t>"min. 250g/m2 = 0,25 l /m2</t>
  </si>
  <si>
    <t>21,80*0,25</t>
  </si>
  <si>
    <t>5,45*1,05 'Přepočtené koeficientem množství</t>
  </si>
  <si>
    <t>711112001</t>
  </si>
  <si>
    <t>Provedení izolace proti zemní vlhkosti natěradly a tmely za studena na ploše svislé S nátěrem penetračním</t>
  </si>
  <si>
    <t>-1398930490</t>
  </si>
  <si>
    <t>https://podminky.urs.cz/item/CS_URS_2025_01/711112001</t>
  </si>
  <si>
    <t>"AŠ vnější stěny + vstup komínek</t>
  </si>
  <si>
    <t>(2,90+2,60)*2*2,50</t>
  </si>
  <si>
    <t>(1,20+1,00)*0,65</t>
  </si>
  <si>
    <t>28,93*2</t>
  </si>
  <si>
    <t>1310241639</t>
  </si>
  <si>
    <t>57,86*0,25</t>
  </si>
  <si>
    <t>14,465*1,05 'Přepočtené koeficientem množství</t>
  </si>
  <si>
    <t>711141559</t>
  </si>
  <si>
    <t>Provedení izolace proti zemní vlhkosti pásy přitavením NAIP na ploše vodorovné V</t>
  </si>
  <si>
    <t>-1170403310</t>
  </si>
  <si>
    <t>https://podminky.urs.cz/item/CS_URS_2025_01/711141559</t>
  </si>
  <si>
    <t>(21,80*2)*2</t>
  </si>
  <si>
    <t>62853004</t>
  </si>
  <si>
    <t>pás asfaltový natavitelný modifikovaný SBS s vložkou ze skleněné tkaniny a spalitelnou PE fólií nebo jemnozrnným minerálním posypem na horním povrchu tl 4,0mm</t>
  </si>
  <si>
    <t>-318034852</t>
  </si>
  <si>
    <t>87,2*1,2 'Přepočtené koeficientem množství</t>
  </si>
  <si>
    <t>711142559</t>
  </si>
  <si>
    <t>Provedení izolace proti zemní vlhkosti pásy přitavením NAIP na ploše svislé S</t>
  </si>
  <si>
    <t>-1757143788</t>
  </si>
  <si>
    <t>https://podminky.urs.cz/item/CS_URS_2025_01/711142559</t>
  </si>
  <si>
    <t>(28,93*2)*2</t>
  </si>
  <si>
    <t>906029948</t>
  </si>
  <si>
    <t>115,72*1,2 'Přepočtené koeficientem množství</t>
  </si>
  <si>
    <t>711161112</t>
  </si>
  <si>
    <t>Izolace proti zemní vlhkosti a beztlakové vodě nopovými fóliemi na ploše vodorovné V vrstva ochranná, odvětrávací a drenážní výška nopu 8,0 mm, tl. fólie do 0,6 mm</t>
  </si>
  <si>
    <t>-1406585545</t>
  </si>
  <si>
    <t>https://podminky.urs.cz/item/CS_URS_2025_01/711161112</t>
  </si>
  <si>
    <t>10,96*2</t>
  </si>
  <si>
    <t>711161212</t>
  </si>
  <si>
    <t>Izolace proti zemní vlhkosti a beztlakové vodě nopovými fóliemi na ploše svislé S vrstva ochranná, odvětrávací a drenážní výška nopu 8,0 mm, tl. fólie do 0,6 mm</t>
  </si>
  <si>
    <t>1333343444</t>
  </si>
  <si>
    <t>https://podminky.urs.cz/item/CS_URS_2025_01/711161212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</si>
  <si>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</si>
  <si>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</si>
  <si>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-965191205</t>
  </si>
  <si>
    <t>https://podminky.urs.cz/item/CS_URS_2025_01/998711111</t>
  </si>
  <si>
    <t>783</t>
  </si>
  <si>
    <t>Dokončovací práce - nátěry</t>
  </si>
  <si>
    <t>783933161</t>
  </si>
  <si>
    <t>Penetrační nátěr betonových podlah pórovitých ( např. z cihelné dlažby, betonu apod.) epoxidový</t>
  </si>
  <si>
    <t>308242530</t>
  </si>
  <si>
    <t>https://podminky.urs.cz/item/CS_URS_2025_01/783933161</t>
  </si>
  <si>
    <t>2,50*2,20</t>
  </si>
  <si>
    <t>0,40*0,10*4</t>
  </si>
  <si>
    <t>5,66*2</t>
  </si>
  <si>
    <t>783937163</t>
  </si>
  <si>
    <t>Krycí (uzavírací) nátěr betonových podlah dvojnásobný epoxidový rozpouštědlový</t>
  </si>
  <si>
    <t>1999011202</t>
  </si>
  <si>
    <t>https://podminky.urs.cz/item/CS_URS_2025_01/783937163</t>
  </si>
  <si>
    <t>SO 03.2 - ŘAD PRO POSÍLENÍ ZÁSOBOVÁNÍ SENOHRAB - SEVER</t>
  </si>
  <si>
    <t xml:space="preserve">    5 - Komunikace pozemní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</si>
  <si>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</si>
  <si>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</si>
  <si>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909272090</t>
  </si>
  <si>
    <t>https://podminky.urs.cz/item/CS_URS_2025_01/113107323</t>
  </si>
  <si>
    <t>"výkop v AK</t>
  </si>
  <si>
    <t>7,00*1,00</t>
  </si>
  <si>
    <t>"protlak č. 4</t>
  </si>
  <si>
    <t>2,50*2,50</t>
  </si>
  <si>
    <t>"místo napojení na stáv. vodovod</t>
  </si>
  <si>
    <t>1,50*1,50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</si>
  <si>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</si>
  <si>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</si>
  <si>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-1979878853</t>
  </si>
  <si>
    <t>https://podminky.urs.cz/item/CS_URS_2025_01/113107342</t>
  </si>
  <si>
    <t>113154543</t>
  </si>
  <si>
    <t>Frézování živičného podkladu nebo krytu s naložením hmot na dopravní prostředek plochy přes 500 do 2 000 m2 pruhu šířky přes 1 m, tloušťky vrstvy 50 mm</t>
  </si>
  <si>
    <t>1484231286</t>
  </si>
  <si>
    <t>https://podminky.urs.cz/item/CS_URS_2025_01/113154543</t>
  </si>
  <si>
    <t>"obnova obrusné vrstvy - homogenizace vozovky</t>
  </si>
  <si>
    <t>10,00*3,50</t>
  </si>
  <si>
    <t>-871808892</t>
  </si>
  <si>
    <t>1432886775</t>
  </si>
  <si>
    <t>-1044305381</t>
  </si>
  <si>
    <t>6,00*2,50</t>
  </si>
  <si>
    <t>100,00*1,00</t>
  </si>
  <si>
    <t>131151201</t>
  </si>
  <si>
    <t>Hloubení zapažených jam a zářezů strojně s urovnáním dna do předepsaného profilu a spádu v hornině třídy těžitelnosti I skupiny 1 a 2 do 20 m3</t>
  </si>
  <si>
    <t>-455265010</t>
  </si>
  <si>
    <t>https://podminky.urs.cz/item/CS_URS_2025_01/131151201</t>
  </si>
  <si>
    <t>2,50*2,50*(2,40-0,40)</t>
  </si>
  <si>
    <t>1,50*1,50*(2,20-0,40)</t>
  </si>
  <si>
    <t>"zemina sk.2 - 10%" 16,55*0,10</t>
  </si>
  <si>
    <t>131151202</t>
  </si>
  <si>
    <t>Hloubení zapažených jam a zářezů strojně s urovnáním dna do předepsaného profilu a spádu v hornině třídy těžitelnosti I skupiny 1 a 2 přes 20 do 50 m3</t>
  </si>
  <si>
    <t>-2005400071</t>
  </si>
  <si>
    <t>https://podminky.urs.cz/item/CS_URS_2025_01/131151202</t>
  </si>
  <si>
    <t>6,00*2,50*(2,50-0,20)</t>
  </si>
  <si>
    <t>"zemina sk.2 - 10%" 34,50*0,10</t>
  </si>
  <si>
    <t>131251201</t>
  </si>
  <si>
    <t>Hloubení zapažených jam a zářezů strojně s urovnáním dna do předepsaného profilu a spádu v hornině třídy těžitelnosti I skupiny 3 do 20 m3</t>
  </si>
  <si>
    <t>1074684826</t>
  </si>
  <si>
    <t>https://podminky.urs.cz/item/CS_URS_2025_01/131251201</t>
  </si>
  <si>
    <t>"výpočet dle pol.č. 131151201</t>
  </si>
  <si>
    <t>"zemina sk.3 - 30%" 16,55*0,30</t>
  </si>
  <si>
    <t>131251202</t>
  </si>
  <si>
    <t>Hloubení zapažených jam a zářezů strojně s urovnáním dna do předepsaného profilu a spádu v hornině třídy těžitelnosti I skupiny 3 přes 20 do 50 m3</t>
  </si>
  <si>
    <t>156674397</t>
  </si>
  <si>
    <t>https://podminky.urs.cz/item/CS_URS_2025_01/131251202</t>
  </si>
  <si>
    <t>"výpočet dle pol.č. 131151202</t>
  </si>
  <si>
    <t>"zemina sk.3 - 30%" 34,55*0,30</t>
  </si>
  <si>
    <t>131351201</t>
  </si>
  <si>
    <t>Hloubení zapažených jam a zářezů strojně s urovnáním dna do předepsaného profilu a spádu v hornině třídy těžitelnosti II skupiny 4 do 20 m3</t>
  </si>
  <si>
    <t>314071050</t>
  </si>
  <si>
    <t>https://podminky.urs.cz/item/CS_URS_2025_01/131351201</t>
  </si>
  <si>
    <t>"zemina sk.4 - 30%" 16,55*0,30</t>
  </si>
  <si>
    <t>131351202</t>
  </si>
  <si>
    <t>Hloubení zapažených jam a zářezů strojně s urovnáním dna do předepsaného profilu a spádu v hornině třídy těžitelnosti II skupiny 4 přes 20 do 50 m3</t>
  </si>
  <si>
    <t>-643671716</t>
  </si>
  <si>
    <t>https://podminky.urs.cz/item/CS_URS_2025_01/131351202</t>
  </si>
  <si>
    <t>"zemina sk.4 - 30%" 34,55*0,30</t>
  </si>
  <si>
    <t>131451201</t>
  </si>
  <si>
    <t>Hloubení zapažených jam a zářezů strojně s urovnáním dna do předepsaného profilu a spádu v hornině třídy těžitelnosti II skupiny 5 do 20 m3</t>
  </si>
  <si>
    <t>-3820800</t>
  </si>
  <si>
    <t>https://podminky.urs.cz/item/CS_URS_2025_01/131451201</t>
  </si>
  <si>
    <t>"zemina sk.5 - 20%" 16,55*0,20</t>
  </si>
  <si>
    <t>131451202</t>
  </si>
  <si>
    <t>Hloubení zapažených jam a zářezů strojně s urovnáním dna do předepsaného profilu a spádu v hornině třídy těžitelnosti II skupiny 5 přes 20 do 50 m3</t>
  </si>
  <si>
    <t>628322892</t>
  </si>
  <si>
    <t>https://podminky.urs.cz/item/CS_URS_2025_01/131451202</t>
  </si>
  <si>
    <t>"zemina sk. 5 - 20%" 34,55*0,20</t>
  </si>
  <si>
    <t>131551201</t>
  </si>
  <si>
    <t>Hloubení zapažených jam a zářezů strojně s urovnáním dna do předepsaného profilu a spádu v hornině třídy těžitelnosti III skupiny 6 do 20 m3</t>
  </si>
  <si>
    <t>-538157720</t>
  </si>
  <si>
    <t>https://podminky.urs.cz/item/CS_URS_2025_01/131551201</t>
  </si>
  <si>
    <t>"zemina sk.6 - 5%" 16,55*0,05</t>
  </si>
  <si>
    <t>131551202</t>
  </si>
  <si>
    <t>Hloubení zapažených jam a zářezů strojně s urovnáním dna do předepsaného profilu a spádu v hornině třídy těžitelnosti III skupiny 6 přes 20 do 50 m3</t>
  </si>
  <si>
    <t>835153357</t>
  </si>
  <si>
    <t>https://podminky.urs.cz/item/CS_URS_2025_01/131551202</t>
  </si>
  <si>
    <t>"zemina sk. 6 - 5%" 34,55*0,05</t>
  </si>
  <si>
    <t>131651211</t>
  </si>
  <si>
    <t>Hloubení jam a zářezů provedené skalní frézou v hornině třídy těžitelnosti III skupiny 7 do 20 m3</t>
  </si>
  <si>
    <t>815594572</t>
  </si>
  <si>
    <t>https://podminky.urs.cz/item/CS_URS_2025_01/131651211</t>
  </si>
  <si>
    <t>"zemina sk.7 - 5%" 16,55*0,05</t>
  </si>
  <si>
    <t>131651212</t>
  </si>
  <si>
    <t>Hloubení jam a zářezů provedené skalní frézou v hornině třídy těžitelnosti III skupiny 7 přes 20 do 50 m3</t>
  </si>
  <si>
    <t>493196291</t>
  </si>
  <si>
    <t>https://podminky.urs.cz/item/CS_URS_2025_01/131651212</t>
  </si>
  <si>
    <t>"zemina sk. 7 - 5%" 34,55*0,05</t>
  </si>
  <si>
    <t>-1769233089</t>
  </si>
  <si>
    <t>"PODÉLNÝ PROFIL SO 03.2</t>
  </si>
  <si>
    <t>99,50*1,00*(1,65-0,20)</t>
  </si>
  <si>
    <t>"výkop AK</t>
  </si>
  <si>
    <t>7,00*1,00*(1,77-0,40)</t>
  </si>
  <si>
    <t>"zemina sk.2 - 10%" 153,87*0,10</t>
  </si>
  <si>
    <t>-246556814</t>
  </si>
  <si>
    <t>"zemina sk.3 - 30%" 153,87*0,30</t>
  </si>
  <si>
    <t>1477101432</t>
  </si>
  <si>
    <t>"zemina sk.4 - 30%" 153,87*0,30</t>
  </si>
  <si>
    <t>623768204</t>
  </si>
  <si>
    <t>"zemina sk.5 - 20%" 153,87*0,20</t>
  </si>
  <si>
    <t>647921580</t>
  </si>
  <si>
    <t>"zemina sk.6 - 5%" 153,87*0,05</t>
  </si>
  <si>
    <t>-1229313297</t>
  </si>
  <si>
    <t>"zemina sk.7 - 5%" 153,87*0,05</t>
  </si>
  <si>
    <t>-348009974</t>
  </si>
  <si>
    <t>"celkem strojní výkop rýh" 153,87</t>
  </si>
  <si>
    <t>"celkem strojní výkop jam" 16,55+34,55</t>
  </si>
  <si>
    <t>"příplatek ze ztížení výkopů - 10%</t>
  </si>
  <si>
    <t>204,97*0,10</t>
  </si>
  <si>
    <t>Řízený zemní protlak délky protlaku do 50 m v hornině třídytěžitelnosti II a III včetně zatažení trub v hloubce do 6 m průměru vrtu přes 450 do 500 mm</t>
  </si>
  <si>
    <t>829068441</t>
  </si>
  <si>
    <t>"křížení komunikace č. 4 (silnice ŘSD)</t>
  </si>
  <si>
    <t>"použití OC trubky 426x12mm dl. 11m</t>
  </si>
  <si>
    <t>11,00</t>
  </si>
  <si>
    <t>151101201</t>
  </si>
  <si>
    <t>Zřízení pažení stěn výkopu bez rozepření nebo vzepření příložné, hloubky do 4 m</t>
  </si>
  <si>
    <t>-290575850</t>
  </si>
  <si>
    <t>https://podminky.urs.cz/item/CS_URS_2025_01/151101201</t>
  </si>
  <si>
    <t>2,50*4*2,40</t>
  </si>
  <si>
    <t>(6,00+2,50)*2*2,50</t>
  </si>
  <si>
    <t>1,50*4*2,20</t>
  </si>
  <si>
    <t>151101211</t>
  </si>
  <si>
    <t>Odstranění pažení stěn výkopu bez rozepření nebo vzepření s uložením pažin na vzdálenost do 3 m od okraje výkopu příložné, hloubky do 4 m</t>
  </si>
  <si>
    <t>-1193452459</t>
  </si>
  <si>
    <t>https://podminky.urs.cz/item/CS_URS_2025_01/151101211</t>
  </si>
  <si>
    <t>151101401</t>
  </si>
  <si>
    <t>Zřízení vzepření zapažených stěn výkopů s potřebným přepažováním při pažení příložném, hloubky do 4 m</t>
  </si>
  <si>
    <t>1242402098</t>
  </si>
  <si>
    <t>https://podminky.urs.cz/item/CS_URS_2025_01/151101401</t>
  </si>
  <si>
    <t>151101411</t>
  </si>
  <si>
    <t>Odstranění vzepření stěn výkopů s uložením materiálu na vzdálenost do 3 m od kraje výkopu při pažení příložném, hloubky do 4 m</t>
  </si>
  <si>
    <t>-289840629</t>
  </si>
  <si>
    <t>https://podminky.urs.cz/item/CS_URS_2025_01/151101411</t>
  </si>
  <si>
    <t>151811131</t>
  </si>
  <si>
    <t>Zřízení pažicích boxů pro pažení a rozepření stěn rýh podzemního vedení hloubka výkopu do 4 m, šířka do 1,2 m</t>
  </si>
  <si>
    <t>1139767076</t>
  </si>
  <si>
    <t>https://podminky.urs.cz/item/CS_URS_2025_01/151811131</t>
  </si>
  <si>
    <t xml:space="preserve">"PODÉLNÝ PROFIL </t>
  </si>
  <si>
    <t>99,50*2*1,65</t>
  </si>
  <si>
    <t>7,00*2*1,77</t>
  </si>
  <si>
    <t>151811231</t>
  </si>
  <si>
    <t>Odstranění pažicích boxů pro pažení a rozepření stěn rýh podzemního vedení hloubka výkopu do 4 m, šířka do 1,2 m</t>
  </si>
  <si>
    <t>880947683</t>
  </si>
  <si>
    <t>https://podminky.urs.cz/item/CS_URS_2025_01/151811231</t>
  </si>
  <si>
    <t>1744877735</t>
  </si>
  <si>
    <t>115,00*0,20*2</t>
  </si>
  <si>
    <t>"přemístění  výkopku pro zpětný zásyp" 81,983*2</t>
  </si>
  <si>
    <t xml:space="preserve">"přemístěnÍ nakupovaného podsypového, obsypového a zásypového materiálu </t>
  </si>
  <si>
    <t>"ŠP lože" 10,875</t>
  </si>
  <si>
    <t>"ŠP obsyp" 50,025</t>
  </si>
  <si>
    <t>"ŠP zásyp" 20,96</t>
  </si>
  <si>
    <t>-1076167250</t>
  </si>
  <si>
    <t>"přemístění  výkopku pro zpětný zásyp" 41,072*2</t>
  </si>
  <si>
    <t>-1040961837</t>
  </si>
  <si>
    <t>"jámy" 1,655+3,45+4,965+10,365</t>
  </si>
  <si>
    <t>"rýhy" 15,387+46,161</t>
  </si>
  <si>
    <t>-81,983</t>
  </si>
  <si>
    <t>"jámy" 4,965+10,365+3,31+6,91</t>
  </si>
  <si>
    <t>"rýhy" 46,161+30,774</t>
  </si>
  <si>
    <t>-(123,055-81,983)</t>
  </si>
  <si>
    <t>-1639491109</t>
  </si>
  <si>
    <t>61,413*10 'Přepočtené koeficientem množství</t>
  </si>
  <si>
    <t>-1724098710</t>
  </si>
  <si>
    <t>"jámy" 0,828+1,728+0,828+1,728</t>
  </si>
  <si>
    <t>"rýhy" 7,694+7,694</t>
  </si>
  <si>
    <t>-1995829548</t>
  </si>
  <si>
    <t>20,5*10 'Přepočtené koeficientem množství</t>
  </si>
  <si>
    <t>-1604770940</t>
  </si>
  <si>
    <t>115,00*0,20</t>
  </si>
  <si>
    <t>"přemístění  výkopku pro zpětný zásyp" 81,983</t>
  </si>
  <si>
    <t>"nakupovaný podsypový,obsypový a zásypový materiál</t>
  </si>
  <si>
    <t>-1926831564</t>
  </si>
  <si>
    <t>"přemístění  výkopku pro zpětný zásyp"  41,072</t>
  </si>
  <si>
    <t>1222091396</t>
  </si>
  <si>
    <t>"dle pol.č. 162751137" 61,413*2,00</t>
  </si>
  <si>
    <t>"dle pol.č. 162751157"  20,500*2,40</t>
  </si>
  <si>
    <t>1867228576</t>
  </si>
  <si>
    <t>" výkopek pro zpětný zásyp"  81,983+41,072</t>
  </si>
  <si>
    <t>"dle pol.č. 162751137" 61,413</t>
  </si>
  <si>
    <t>"dle pol.č. 162751157" 20,50</t>
  </si>
  <si>
    <t>1107950635</t>
  </si>
  <si>
    <t>99,50*1,00*(1,65-0,20-0,10-0,46)</t>
  </si>
  <si>
    <t>"zásyp ŠD</t>
  </si>
  <si>
    <t>1,50*1,50*(2,20-0,40-0,10-0,46)</t>
  </si>
  <si>
    <t>7,00*1,00*(1,77-0,40-0,10-0,46)</t>
  </si>
  <si>
    <t>58331200</t>
  </si>
  <si>
    <t>štěrkopísek netříděný zásypový</t>
  </si>
  <si>
    <t>2121144980</t>
  </si>
  <si>
    <t>"štěrkopísek netříděný zásypový</t>
  </si>
  <si>
    <t>20,96</t>
  </si>
  <si>
    <t>20,96*2 'Přepočtené koeficientem množství</t>
  </si>
  <si>
    <t>-90210190</t>
  </si>
  <si>
    <t>-1185468250</t>
  </si>
  <si>
    <t>99,50*1,00*0,46</t>
  </si>
  <si>
    <t>7,00*1,00*0,46</t>
  </si>
  <si>
    <t>1,50*1,50*0,46</t>
  </si>
  <si>
    <t>-1881905038</t>
  </si>
  <si>
    <t>50,025*2 'Přepočtené koeficientem množství</t>
  </si>
  <si>
    <t>480274006</t>
  </si>
  <si>
    <t>-926716858</t>
  </si>
  <si>
    <t>-2029232026</t>
  </si>
  <si>
    <t>115*0,025 'Přepočtené koeficientem množství</t>
  </si>
  <si>
    <t>1860868902</t>
  </si>
  <si>
    <t>115,00*3*0,010</t>
  </si>
  <si>
    <t>R17191102</t>
  </si>
  <si>
    <t>-90228943</t>
  </si>
  <si>
    <t>193787127</t>
  </si>
  <si>
    <t>118,60</t>
  </si>
  <si>
    <t>-2125262123</t>
  </si>
  <si>
    <t>-2008717422</t>
  </si>
  <si>
    <t>99,50*1,00*0,10</t>
  </si>
  <si>
    <t>7,00*1,00*0,10</t>
  </si>
  <si>
    <t>1,50*1,50*0,10</t>
  </si>
  <si>
    <t>-1173514530</t>
  </si>
  <si>
    <t>"PATNÍ KOLENO 90° DN80" 1*0,08</t>
  </si>
  <si>
    <t>"T-KUS DN150/80" 2*0,07</t>
  </si>
  <si>
    <t>"T-KUS DN150/150" 1*0,08</t>
  </si>
  <si>
    <t>"ŠOUPĚ DN80" 2*0,02</t>
  </si>
  <si>
    <t>"ŠOUPĚ DN150" 3*0,06</t>
  </si>
  <si>
    <t>"OBLOUK 15° SDR11" 3*0,03</t>
  </si>
  <si>
    <t>"OBLOUK 30° SDR11" 3*0,04</t>
  </si>
  <si>
    <t>189268769</t>
  </si>
  <si>
    <t>"PATNÍ KOLENO 90° DN80" 1*0,40</t>
  </si>
  <si>
    <t>"T-KUS DN150/80" 2*0,50</t>
  </si>
  <si>
    <t>"T-KUS DN150/150" 1*0,50</t>
  </si>
  <si>
    <t>"ŠOUPĚ DN80" 2*0,20</t>
  </si>
  <si>
    <t>"ŠOUPĚ DN150" 3*0,40</t>
  </si>
  <si>
    <t>"OBLOUK 15° SDR11" 3*0,30</t>
  </si>
  <si>
    <t>"OBLOUK 30° SDR11" 3*0,40</t>
  </si>
  <si>
    <t>-1975967973</t>
  </si>
  <si>
    <t>Komunikace pozemní</t>
  </si>
  <si>
    <t>564871016</t>
  </si>
  <si>
    <t>Podklad ze štěrkodrti ŠD s rozprostřením a zhutněním plochy jednotlivě do 100 m2, po zhutnění tl. 300 mm</t>
  </si>
  <si>
    <t>-186933296</t>
  </si>
  <si>
    <t>https://podminky.urs.cz/item/CS_URS_2025_01/564871016</t>
  </si>
  <si>
    <t>564910411</t>
  </si>
  <si>
    <t>Podklad nebo podsyp z asfaltového recyklátu s rozprostřením a zhutněním plochy jednotlivě do 100 m2, po zhutnění tl. 50 mm</t>
  </si>
  <si>
    <t>-931273946</t>
  </si>
  <si>
    <t>https://podminky.urs.cz/item/CS_URS_2025_01/564910411</t>
  </si>
  <si>
    <t>"dle pol.č. 564871016" 15,50</t>
  </si>
  <si>
    <t>573191111</t>
  </si>
  <si>
    <t>Postřik infiltrační kationaktivní emulzí v množství 1,00 kg/m2</t>
  </si>
  <si>
    <t>-1976074333</t>
  </si>
  <si>
    <t>https://podminky.urs.cz/item/CS_URS_2025_01/573191111</t>
  </si>
  <si>
    <t>573231108</t>
  </si>
  <si>
    <t>Postřik spojovací PS bez posypu kamenivem ze silniční emulze, v množství 0,50 kg/m2</t>
  </si>
  <si>
    <t>111951052</t>
  </si>
  <si>
    <t>https://podminky.urs.cz/item/CS_URS_2025_01/573231108</t>
  </si>
  <si>
    <t>577144121</t>
  </si>
  <si>
    <t>Asfaltový beton vrstva obrusná ACO 11 (ABS) s rozprostřením a se zhutněním z nemodifikovaného asfaltu v pruhu šířky přes 3 m tř. I (ACO 11+), po zhutnění tl. 50 mm</t>
  </si>
  <si>
    <t>470537646</t>
  </si>
  <si>
    <t>https://podminky.urs.cz/item/CS_URS_2025_01/577144121</t>
  </si>
  <si>
    <t>577145122</t>
  </si>
  <si>
    <t>Asfaltový beton vrstva ložní ACL 16 (ABH) s rozprostřením a zhutněním z nemodifikovaného asfaltu v pruhu šířky přes 3 m, po zhutnění tl. 50 mm</t>
  </si>
  <si>
    <t>-1403845516</t>
  </si>
  <si>
    <t>https://podminky.urs.cz/item/CS_URS_2025_01/577145122</t>
  </si>
  <si>
    <t>-1205830103</t>
  </si>
  <si>
    <t>55251820</t>
  </si>
  <si>
    <t>koleno přírubové prodloužené s patkou pro připojení k hydrantu 80/90mm</t>
  </si>
  <si>
    <t>-991345506</t>
  </si>
  <si>
    <t>2071711783</t>
  </si>
  <si>
    <t>55254011</t>
  </si>
  <si>
    <t>koleno přírubové z tvárné litiny,práškový epoxid tl 250µm FFK-kus DN 80- 45°</t>
  </si>
  <si>
    <t>-119228306</t>
  </si>
  <si>
    <t>857314122</t>
  </si>
  <si>
    <t>Montáž litinových tvarovek na potrubí litinovém tlakovém odbočných na potrubí z trub přírubových v otevřeném výkopu, kanálu nebo v šachtě DN 150</t>
  </si>
  <si>
    <t>683165277</t>
  </si>
  <si>
    <t>https://podminky.urs.cz/item/CS_URS_2025_01/857314122</t>
  </si>
  <si>
    <t>55253527</t>
  </si>
  <si>
    <t>tvarovka přírubová litinová s přírubovou odbočkou,práškový epoxid tl 250µm T-kus DN 150/80</t>
  </si>
  <si>
    <t>1577227569</t>
  </si>
  <si>
    <t>55253531</t>
  </si>
  <si>
    <t>tvarovka přírubová litinová s přírubovou odbočkou,práškový epoxid tl 250µm T-kus DN 150/150</t>
  </si>
  <si>
    <t>570653045</t>
  </si>
  <si>
    <t>871321211</t>
  </si>
  <si>
    <t>Montáž vodovodního potrubí z polyetylenu PE100 RC v otevřeném výkopu svařovaných elektrotvarovkou SDR 11/PN16 d 160 x 14,6 mm</t>
  </si>
  <si>
    <t>-390243802</t>
  </si>
  <si>
    <t>https://podminky.urs.cz/item/CS_URS_2025_01/871321211</t>
  </si>
  <si>
    <t>28613859</t>
  </si>
  <si>
    <t>trubka vodovodní jednovrstvá PE100 RC PN 16 SDR11 s ochranným pláštěm z PP 160x14,6mm</t>
  </si>
  <si>
    <t>-1159508899</t>
  </si>
  <si>
    <t>118,6*1,015 'Přepočtené koeficientem množství</t>
  </si>
  <si>
    <t>-1448807717</t>
  </si>
  <si>
    <t>"napojení na stávající potrubí</t>
  </si>
  <si>
    <t>1,50</t>
  </si>
  <si>
    <t>1500072461</t>
  </si>
  <si>
    <t>20+10</t>
  </si>
  <si>
    <t>-823595087</t>
  </si>
  <si>
    <t>877321112</t>
  </si>
  <si>
    <t>Montáž tvarovek na vodovodním plastovém potrubí z polyetylenu PE 100 elektrotvarovek SDR 11/PN16 kolen 90° d 160</t>
  </si>
  <si>
    <t>1846579911</t>
  </si>
  <si>
    <t>https://podminky.urs.cz/item/CS_URS_2025_01/877321112</t>
  </si>
  <si>
    <t>28614939</t>
  </si>
  <si>
    <t>elektrokoleno 90° PE 100 PN16 D 160mm</t>
  </si>
  <si>
    <t>-1741341713</t>
  </si>
  <si>
    <t>362999039</t>
  </si>
  <si>
    <t>-683585633</t>
  </si>
  <si>
    <t>m03201</t>
  </si>
  <si>
    <t>Oblouk 15° /SDR 11/ d 160, PE 100 RC</t>
  </si>
  <si>
    <t>671929710</t>
  </si>
  <si>
    <t>m03202</t>
  </si>
  <si>
    <t>Oblouk 30° /SDR 11/ d 160, PE 100 RC</t>
  </si>
  <si>
    <t>1213461539</t>
  </si>
  <si>
    <t>-1343940715</t>
  </si>
  <si>
    <t>1159245832</t>
  </si>
  <si>
    <t>1741618427</t>
  </si>
  <si>
    <t>-2020310049</t>
  </si>
  <si>
    <t>2021558897</t>
  </si>
  <si>
    <t>-334645044</t>
  </si>
  <si>
    <t>891247112</t>
  </si>
  <si>
    <t>Montáž vodovodních armatur na potrubí hydrantů podzemních (bez osazení poklopů) DN 80</t>
  </si>
  <si>
    <t>1666067431</t>
  </si>
  <si>
    <t>https://podminky.urs.cz/item/CS_URS_2025_01/891247112</t>
  </si>
  <si>
    <t>42273617</t>
  </si>
  <si>
    <t>hydrant odvzdušňovací/zavzdušňovací PN 1-16, krycí v 1,55m DN 80</t>
  </si>
  <si>
    <t>-1213820150</t>
  </si>
  <si>
    <t>"zavzdušňovací a odvzdušňovací souprava DN 80</t>
  </si>
  <si>
    <t>42273620</t>
  </si>
  <si>
    <t>hydrant podzemní plnoprůtokový DN 80 PN 16 krycí v 1500mm</t>
  </si>
  <si>
    <t>-598948097</t>
  </si>
  <si>
    <t>28326001</t>
  </si>
  <si>
    <t>obal drenážní k hydrantům</t>
  </si>
  <si>
    <t>-785383817</t>
  </si>
  <si>
    <t>"plnoprůtokový hydrant</t>
  </si>
  <si>
    <t>891311112</t>
  </si>
  <si>
    <t>Montáž vodovodních armatur na potrubí šoupátek nebo klapek uzavíracích v otevřeném výkopu nebo v šachtách s osazením zemní soupravy (bez poklopů) DN 150</t>
  </si>
  <si>
    <t>335463052</t>
  </si>
  <si>
    <t>https://podminky.urs.cz/item/CS_URS_2025_01/891311112</t>
  </si>
  <si>
    <t>42221306</t>
  </si>
  <si>
    <t>šoupátko pitná voda litina GGG 50 krátká stavební dl PN10/16 DN 150x210mm</t>
  </si>
  <si>
    <t>231788919</t>
  </si>
  <si>
    <t>m03204</t>
  </si>
  <si>
    <t>souprava zemní teleskopická pro šoupatka DN 125-150mm Rd 1,05-1,75m</t>
  </si>
  <si>
    <t>23523874</t>
  </si>
  <si>
    <t>891319951</t>
  </si>
  <si>
    <t>Montáž opravných armatur na potrubí z trub litinových, ocelových nebo plastických hmot potrubních spojek hrdlo/příruba DN 150</t>
  </si>
  <si>
    <t>-247676180</t>
  </si>
  <si>
    <t>https://podminky.urs.cz/item/CS_URS_2025_01/891319951</t>
  </si>
  <si>
    <t>31951006</t>
  </si>
  <si>
    <t>potrubní spojka jištěná proti posuvu hrdlo-příruba DN 150</t>
  </si>
  <si>
    <t>-1802844807</t>
  </si>
  <si>
    <t>1568809419</t>
  </si>
  <si>
    <t>1532646842</t>
  </si>
  <si>
    <t>1482558784</t>
  </si>
  <si>
    <t>1535873890</t>
  </si>
  <si>
    <t>873865435</t>
  </si>
  <si>
    <t>-778924877</t>
  </si>
  <si>
    <t>899401113</t>
  </si>
  <si>
    <t>Osazení poklopů uličních s pevným rámem litinových hydrantových</t>
  </si>
  <si>
    <t>-150164781</t>
  </si>
  <si>
    <t>https://podminky.urs.cz/item/CS_URS_2025_01/899401113</t>
  </si>
  <si>
    <t>42291455</t>
  </si>
  <si>
    <t>poklop uliční litinový samonivelační hydrantový</t>
  </si>
  <si>
    <t>-1739195175</t>
  </si>
  <si>
    <t>42210052</t>
  </si>
  <si>
    <t>deska podkladová uličního poklopu litinového hydrantového</t>
  </si>
  <si>
    <t>1611433624</t>
  </si>
  <si>
    <t>-1643752957</t>
  </si>
  <si>
    <t>899721111</t>
  </si>
  <si>
    <t>Signalizační vodič na potrubí DN do 150 mm</t>
  </si>
  <si>
    <t>-65695659</t>
  </si>
  <si>
    <t>https://podminky.urs.cz/item/CS_URS_2025_01/899721111</t>
  </si>
  <si>
    <t>118,60*1,05</t>
  </si>
  <si>
    <t>-68269469</t>
  </si>
  <si>
    <t>118,60-11,00</t>
  </si>
  <si>
    <t>1017933519</t>
  </si>
  <si>
    <t>358832462</t>
  </si>
  <si>
    <t>"sada" 9</t>
  </si>
  <si>
    <t>899911231</t>
  </si>
  <si>
    <t>Kluzné objímky (pojízdná sedla) pro zasunutí potrubí do chráničky výšky 25 mm vnějšího průměru potrubí přes 157 do 183 mm</t>
  </si>
  <si>
    <t>2146952994</t>
  </si>
  <si>
    <t>https://podminky.urs.cz/item/CS_URS_2025_01/899911231</t>
  </si>
  <si>
    <t>"křížení komunikace č.4 (silnice ŘSD) - dl.11m</t>
  </si>
  <si>
    <t>1919626751</t>
  </si>
  <si>
    <t>"MANŽETY 150/400" 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</si>
  <si>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</si>
  <si>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</si>
  <si>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1117774667</t>
  </si>
  <si>
    <t>https://podminky.urs.cz/item/CS_URS_2025_01/919732211</t>
  </si>
  <si>
    <t>(10,00+3,50)*2</t>
  </si>
  <si>
    <t>919735112</t>
  </si>
  <si>
    <t>Řezání stávajícího živičného krytu nebo podkladu hloubky přes 50 do 100 mm</t>
  </si>
  <si>
    <t>193319388</t>
  </si>
  <si>
    <t>https://podminky.urs.cz/item/CS_URS_2025_01/919735112</t>
  </si>
  <si>
    <t>"odstranění živice tl. 100mm</t>
  </si>
  <si>
    <t>7,00*2</t>
  </si>
  <si>
    <t>2,50*2</t>
  </si>
  <si>
    <t>1,50*4</t>
  </si>
  <si>
    <t>1917792184</t>
  </si>
  <si>
    <t>997221551</t>
  </si>
  <si>
    <t>Vodorovná doprava suti bez naložení, ale se složením a s hrubým urovnáním ze sypkých materiálů, na vzdálenost do 1 km</t>
  </si>
  <si>
    <t>277310294</t>
  </si>
  <si>
    <t>https://podminky.urs.cz/item/CS_URS_2025_01/997221551</t>
  </si>
  <si>
    <t>997221559</t>
  </si>
  <si>
    <t>Vodorovná doprava suti bez naložení, ale se složením a s hrubým urovnáním Příplatek k ceně za každý další započatý 1 km přes 1 km</t>
  </si>
  <si>
    <t>741272390</t>
  </si>
  <si>
    <t>https://podminky.urs.cz/item/CS_URS_2025_01/997221559</t>
  </si>
  <si>
    <t>14,278*19 'Přepočtené koeficientem množství</t>
  </si>
  <si>
    <t>997221665</t>
  </si>
  <si>
    <t>Poplatek za uložení stavebního odpadu na skládce (skládkovné) asfaltového s dehtem zatříděného do Katalogu odpadů pod kódem 17 03 01</t>
  </si>
  <si>
    <t>-1300141131</t>
  </si>
  <si>
    <t>https://podminky.urs.cz/item/CS_URS_2025_01/997221665</t>
  </si>
  <si>
    <t>7,435*0,30</t>
  </si>
  <si>
    <t>120</t>
  </si>
  <si>
    <t>997221873</t>
  </si>
  <si>
    <t>990111364</t>
  </si>
  <si>
    <t>https://podminky.urs.cz/item/CS_URS_2025_01/997221873</t>
  </si>
  <si>
    <t>"odstranění podkladů z kameniva tl.300mm</t>
  </si>
  <si>
    <t>6,82</t>
  </si>
  <si>
    <t>121</t>
  </si>
  <si>
    <t>997221875</t>
  </si>
  <si>
    <t>Poplatek za uložení stavebního odpadu na recyklační skládce (skládkovné) asfaltového bez obsahu dehtu zatříděného do Katalogu odpadů pod kódem 17 03 02</t>
  </si>
  <si>
    <t>-1288887127</t>
  </si>
  <si>
    <t>https://podminky.urs.cz/item/CS_URS_2025_01/997221875</t>
  </si>
  <si>
    <t>"odstranění živičných vrstev tl. 100mm</t>
  </si>
  <si>
    <t>3,41</t>
  </si>
  <si>
    <t>"frézování asf. povrchu</t>
  </si>
  <si>
    <t>4,025</t>
  </si>
  <si>
    <t>7,435*0,70</t>
  </si>
  <si>
    <t>122</t>
  </si>
  <si>
    <t>998225111</t>
  </si>
  <si>
    <t>Přesun hmot pro komunikace s krytem z kameniva, monolitickým betonovým nebo živičným dopravní vzdálenost do 200 m jakékoliv délky objektu</t>
  </si>
  <si>
    <t>29150517</t>
  </si>
  <si>
    <t>https://podminky.urs.cz/item/CS_URS_2025_01/998225111</t>
  </si>
  <si>
    <t>123</t>
  </si>
  <si>
    <t>998225192</t>
  </si>
  <si>
    <t>Přesun hmot pro komunikace s krytem z kameniva, monolitickým betonovým nebo živičným Příplatek k ceně za zvětšený přesun přes vymezenou vodorovnou dopravní vzdálenost do 2000 m</t>
  </si>
  <si>
    <t>337448969</t>
  </si>
  <si>
    <t>https://podminky.urs.cz/item/CS_URS_2025_01/998225192</t>
  </si>
  <si>
    <t>124</t>
  </si>
  <si>
    <t>1994628662</t>
  </si>
  <si>
    <t>125</t>
  </si>
  <si>
    <t>726027281</t>
  </si>
  <si>
    <t>126</t>
  </si>
  <si>
    <t>1944891856</t>
  </si>
  <si>
    <t>127</t>
  </si>
  <si>
    <t>trubka ocelová jakost 11 353 426x12,0mm</t>
  </si>
  <si>
    <t>-288937155</t>
  </si>
  <si>
    <t>230202073</t>
  </si>
  <si>
    <t>Nasunutí potrubní sekce do chráničky pro plynovody nasouvané potrubí plastové dn přes 110 do 160 mm</t>
  </si>
  <si>
    <t>-773726449</t>
  </si>
  <si>
    <t>https://podminky.urs.cz/item/CS_URS_2025_01/230202073</t>
  </si>
  <si>
    <t>"nasunutí potrubí vodovodu PE De160 do OC chráničky</t>
  </si>
  <si>
    <t>SO 03.3 - ŘAD PRO POSÍLENÍ ZÁSOBOVÁNÍ SENOHRAB - JIH</t>
  </si>
  <si>
    <t xml:space="preserve">    46-M - Zemní práce při extr.mont.pracích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</si>
  <si>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</si>
  <si>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</si>
  <si>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-338025181</t>
  </si>
  <si>
    <t>https://podminky.urs.cz/item/CS_URS_2025_01/113107163</t>
  </si>
  <si>
    <t>"souběh s vodovodem Hrusice" 80,30*0,40</t>
  </si>
  <si>
    <t>"přípojka" 2,00*1,00</t>
  </si>
  <si>
    <t>113107325</t>
  </si>
  <si>
    <t>Odstranění podkladů nebo krytů strojně plochy jednotlivě do 50 m2 s přemístěním hmot na skládku na vzdálenost do 3 m nebo s naložením na dopravní prostředek z kameniva hrubého drceného, o tl. vrstvy přes 400 do 500 mm</t>
  </si>
  <si>
    <t>-2099514046</t>
  </si>
  <si>
    <t>https://podminky.urs.cz/item/CS_URS_2025_01/113107325</t>
  </si>
  <si>
    <t>"výkop v AK SÚS</t>
  </si>
  <si>
    <t>4,70*1,00</t>
  </si>
  <si>
    <t>8,00*1,00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</si>
  <si>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</si>
  <si>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</si>
  <si>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741013536</t>
  </si>
  <si>
    <t>https://podminky.urs.cz/item/CS_URS_2025_01/113107343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</si>
  <si>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</si>
  <si>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</si>
  <si>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-2118412916</t>
  </si>
  <si>
    <t>https://podminky.urs.cz/item/CS_URS_2025_01/113107182</t>
  </si>
  <si>
    <t>-1586763371</t>
  </si>
  <si>
    <t>"souběh s vodovodem Hrusice" 80,30*(0,40+0,50)</t>
  </si>
  <si>
    <t>"přípojka" 2,00*(1,00+2*0,50)</t>
  </si>
  <si>
    <t>6,00*4,00</t>
  </si>
  <si>
    <t>-1584244196</t>
  </si>
  <si>
    <t>1031250385</t>
  </si>
  <si>
    <t>314233388</t>
  </si>
  <si>
    <t>"PODÉLNÝ PROFIL SO 03.3</t>
  </si>
  <si>
    <t>4*1,00</t>
  </si>
  <si>
    <t>119001422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</si>
  <si>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3 do 6 kabelů</t>
  </si>
  <si>
    <t>-47927117</t>
  </si>
  <si>
    <t>https://podminky.urs.cz/item/CS_URS_2025_01/119001422</t>
  </si>
  <si>
    <t>5*1,00</t>
  </si>
  <si>
    <t>-259572951</t>
  </si>
  <si>
    <t>4,00*1,00</t>
  </si>
  <si>
    <t>"přípojka" 3,60*1,00</t>
  </si>
  <si>
    <t>1778227644</t>
  </si>
  <si>
    <t>"protlak č. 3</t>
  </si>
  <si>
    <t>2,50*2,50*(2,40-0,60)</t>
  </si>
  <si>
    <t>1,50*1,50*(2,20-0,60)</t>
  </si>
  <si>
    <t>"zemina sk.2 - 10%" 14,85*0,10</t>
  </si>
  <si>
    <t>979376257</t>
  </si>
  <si>
    <t>6,00*2,50*(2,30-0,60)</t>
  </si>
  <si>
    <t>"zemina sk.2 - 10%" 25,50*0,10</t>
  </si>
  <si>
    <t>-533772172</t>
  </si>
  <si>
    <t>"zemina sk.3 - 30%" 14,85*0,30</t>
  </si>
  <si>
    <t>-1782001471</t>
  </si>
  <si>
    <t>"zemina sk.3 - 30%" 25,50*0,30</t>
  </si>
  <si>
    <t>-34588342</t>
  </si>
  <si>
    <t>"zemina sk.4 - 30%" 14,85*0,30</t>
  </si>
  <si>
    <t>1928579964</t>
  </si>
  <si>
    <t>"zemina sk.4 - 30%" 25,50*0,30</t>
  </si>
  <si>
    <t>-517049942</t>
  </si>
  <si>
    <t>"zemina sk.5 - 20%" 14,85*0,20</t>
  </si>
  <si>
    <t>-383633107</t>
  </si>
  <si>
    <t>"zemina sk. 5 - 20%" 25,50*0,20</t>
  </si>
  <si>
    <t>1851115202</t>
  </si>
  <si>
    <t>"zemina sk.6 - 5%" 14,85*0,05</t>
  </si>
  <si>
    <t>-467227388</t>
  </si>
  <si>
    <t>"zemina sk. 6 - 5%" 25,50*0,05</t>
  </si>
  <si>
    <t>1119787067</t>
  </si>
  <si>
    <t>"zemina sk.7 - 5%" 14,85*0,05</t>
  </si>
  <si>
    <t>1475236606</t>
  </si>
  <si>
    <t>"zemina sk. 7 - 5%" 25,50*0,05</t>
  </si>
  <si>
    <t>-744446396</t>
  </si>
  <si>
    <t>"ruční výkop v místě křížení sítí " 9*2,00</t>
  </si>
  <si>
    <t>"zemina sk.2 - 10%" 18,00*0,10</t>
  </si>
  <si>
    <t>1960859323</t>
  </si>
  <si>
    <t>4,00*0,40*(1,54-0,20)</t>
  </si>
  <si>
    <t>"přípojka" 3,60*1,00*(1,90-0,20)</t>
  </si>
  <si>
    <t>80,30*0,40*(1,77-0,40)</t>
  </si>
  <si>
    <t>"přípojka" 2,00*1,00*(1,90-0,40)</t>
  </si>
  <si>
    <t>"výkop AK SÚS</t>
  </si>
  <si>
    <t>4,70*1,00*(1,90-0,60)</t>
  </si>
  <si>
    <t>8,00*1,00*(1,70-0,60)</t>
  </si>
  <si>
    <t>"ruční výkop v místě křížení sítí" -(9*2,00)</t>
  </si>
  <si>
    <t>"zemina sk.2 - 10%"  52,178*0,10</t>
  </si>
  <si>
    <t>-585912113</t>
  </si>
  <si>
    <t>"PODÉLNÝ PROFIL  SO 03.3</t>
  </si>
  <si>
    <t>"zemina sk.3 - 30%" 18,00*0,30</t>
  </si>
  <si>
    <t>981870432</t>
  </si>
  <si>
    <t>"zemina sk.3 - 30%" 52,178*0,30</t>
  </si>
  <si>
    <t>-429799789</t>
  </si>
  <si>
    <t>"zemina sk.4 - 30%" 18,00*0,30</t>
  </si>
  <si>
    <t>280814588</t>
  </si>
  <si>
    <t>"zemina sk.4 - 30%" 52,178*0,30</t>
  </si>
  <si>
    <t>696484993</t>
  </si>
  <si>
    <t>"zemina sk.5 - 30%" 18,00*0,30</t>
  </si>
  <si>
    <t>932051492</t>
  </si>
  <si>
    <t>"zemina sk.5 - 20%" 52,178*0,20</t>
  </si>
  <si>
    <t>-1181899259</t>
  </si>
  <si>
    <t>"zemina sk.6 - 5%" 52,178*0,05</t>
  </si>
  <si>
    <t>605517022</t>
  </si>
  <si>
    <t>"zemina sk.7 - 5%" 52,178*0,05</t>
  </si>
  <si>
    <t>440063507</t>
  </si>
  <si>
    <t>"celkem strojní výkop rýh" 52,178</t>
  </si>
  <si>
    <t>"celkem strojní výkop jam" 14,85+25,50</t>
  </si>
  <si>
    <t>"příplatek ze ztížení strojních výkopů při souběhu s potrubím vodovodu - 30%</t>
  </si>
  <si>
    <t>92,528*0,30</t>
  </si>
  <si>
    <t>208124734</t>
  </si>
  <si>
    <t>"křížení komunikace č.3 (silnice KSÚS SK)</t>
  </si>
  <si>
    <t>-46909188</t>
  </si>
  <si>
    <t>(6,00+2,50)*2*2,30</t>
  </si>
  <si>
    <t>-1914645602</t>
  </si>
  <si>
    <t>604904609</t>
  </si>
  <si>
    <t>1438730716</t>
  </si>
  <si>
    <t>432270876</t>
  </si>
  <si>
    <t>"souběh s vodovodem Hrusice" 4,00*1,54</t>
  </si>
  <si>
    <t>"souběh s vodovodem Hrusice" 80,30*1,77</t>
  </si>
  <si>
    <t>4,70*2*1,90</t>
  </si>
  <si>
    <t>8,00*2*1,70</t>
  </si>
  <si>
    <t>"přípojka" 5,60*2*1,90</t>
  </si>
  <si>
    <t>1272016314</t>
  </si>
  <si>
    <t>-340851885</t>
  </si>
  <si>
    <t>7,60*0,20*2</t>
  </si>
  <si>
    <t>"přemístění  výkopku pro zpětný zásyp" 5,676*2</t>
  </si>
  <si>
    <t>"ŠP lože" 5,427</t>
  </si>
  <si>
    <t>"ŠP obsyp" 6,21+18,25</t>
  </si>
  <si>
    <t>"ŠP zásyp" 10,44+64,525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</si>
  <si>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</si>
  <si>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</si>
  <si>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1027924576</t>
  </si>
  <si>
    <t>https://podminky.urs.cz/item/CS_URS_2025_01/162751117</t>
  </si>
  <si>
    <t>"jámy" 1,485+2,55+4,455+7,65</t>
  </si>
  <si>
    <t>"rýhy" 1,80+5,218+5,40+15,653</t>
  </si>
  <si>
    <t xml:space="preserve">"odečet výkopku pro zpětný zásyp </t>
  </si>
  <si>
    <t>-5,676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</si>
  <si>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</si>
  <si>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</si>
  <si>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507591397</t>
  </si>
  <si>
    <t>https://podminky.urs.cz/item/CS_URS_2025_01/162751119</t>
  </si>
  <si>
    <t>38,535*10 'Přepočtené koeficientem množství</t>
  </si>
  <si>
    <t>1861218028</t>
  </si>
  <si>
    <t>"jámy" 4,455+7,65+2,97+5,10</t>
  </si>
  <si>
    <t>"rýhy" 5,40+15,653+5,40+10,436</t>
  </si>
  <si>
    <t>2068621038</t>
  </si>
  <si>
    <t>57,064*10 'Přepočtené koeficientem množství</t>
  </si>
  <si>
    <t>1970819382</t>
  </si>
  <si>
    <t>"jámy"0,743+1,275+0,743+1,275</t>
  </si>
  <si>
    <t>"rýhy" 2,609+2,609</t>
  </si>
  <si>
    <t>-667923563</t>
  </si>
  <si>
    <t>9,254*10 'Přepočtené koeficientem množství</t>
  </si>
  <si>
    <t>1756212828</t>
  </si>
  <si>
    <t>7,60*0,20</t>
  </si>
  <si>
    <t>"přemístění  výkopku pro zpětný zásyp" 5,676</t>
  </si>
  <si>
    <t>-496599650</t>
  </si>
  <si>
    <t>"dle pol.č. 162751117" 38,535*1,80</t>
  </si>
  <si>
    <t>"dle pol.č. 162751137" 57,064*2,00</t>
  </si>
  <si>
    <t>"dle pol.č. 162751157"  9,254*2,40</t>
  </si>
  <si>
    <t>-1709747136</t>
  </si>
  <si>
    <t>" výkopek pro zpětný zásyp" 5,676</t>
  </si>
  <si>
    <t>"dle pol.č. 162751117" 38,535</t>
  </si>
  <si>
    <t>"dle pol.č. 162751137" 57,064</t>
  </si>
  <si>
    <t>"dle pol.č. 162751157" 9,254</t>
  </si>
  <si>
    <t>1721389187</t>
  </si>
  <si>
    <t xml:space="preserve">"ruční výkop v místě křížení sítí"  </t>
  </si>
  <si>
    <t>"výkop" 18,00</t>
  </si>
  <si>
    <t>"odečet objemu lože a obsypu</t>
  </si>
  <si>
    <t>-9*1,50*1,00*0,10</t>
  </si>
  <si>
    <t>-9*1,50*1,00*0,46</t>
  </si>
  <si>
    <t>-1501180184</t>
  </si>
  <si>
    <t>"souběh s vodovodem Hrusice" 4,00*0,40*(1,54-0,20-0,10-0,46)</t>
  </si>
  <si>
    <t>"přípojka" 3,60*1,00*(1,90-0,20-0,10-0,37)</t>
  </si>
  <si>
    <t>"zásyp ŠP</t>
  </si>
  <si>
    <t>1,50*1,50*(2,20-0,60-0,10-0,46)</t>
  </si>
  <si>
    <t>4,70*1,00*(1,90-0,60-0,10-0,46)</t>
  </si>
  <si>
    <t>8,00*1,00*(1,70-0,60-0,10-0,46)</t>
  </si>
  <si>
    <t>"souběh s vodovodem Hrusice" 80,30*0,40*(1,77-0,40-0,10-0,46)</t>
  </si>
  <si>
    <t>"přípojka" 2,00*1,00*(1,90-0,40-0,10-0,37)</t>
  </si>
  <si>
    <t>"ruční zásyp v místě křížení sítí" -10,44</t>
  </si>
  <si>
    <t>-699295119</t>
  </si>
  <si>
    <t>64,525+10,44</t>
  </si>
  <si>
    <t>74,965*2 'Přepočtené koeficientem množství</t>
  </si>
  <si>
    <t>1462997899</t>
  </si>
  <si>
    <t>-884405954</t>
  </si>
  <si>
    <t>9*1,50*1,00*0,46</t>
  </si>
  <si>
    <t>604235573</t>
  </si>
  <si>
    <t>"souběh s vodovodem Hrusice" 4,00*0,40*0,46</t>
  </si>
  <si>
    <t>"souběh s vodovodem Hrusice" 80,30*0,40*0,46</t>
  </si>
  <si>
    <t>4,70*1,00*0,46</t>
  </si>
  <si>
    <t>8,00*1,00*0,46</t>
  </si>
  <si>
    <t>"přípojka" 5,60*1,00*0,37</t>
  </si>
  <si>
    <t>"ruční obsyp v místě křížení sítí" -6,21</t>
  </si>
  <si>
    <t>-238470203</t>
  </si>
  <si>
    <t>24,46*2 'Přepočtené koeficientem množství</t>
  </si>
  <si>
    <t>181152302</t>
  </si>
  <si>
    <t>Úprava pláně na stavbách silnic a dálnic strojně v zářezech mimo skalních se zhutněním</t>
  </si>
  <si>
    <t>-919888276</t>
  </si>
  <si>
    <t>https://podminky.urs.cz/item/CS_URS_2025_01/181152302</t>
  </si>
  <si>
    <t>"výkop v AK" 34,12</t>
  </si>
  <si>
    <t>"výkop v AK SÚS" 36,20</t>
  </si>
  <si>
    <t>-1947282779</t>
  </si>
  <si>
    <t>-463914869</t>
  </si>
  <si>
    <t>1535538424</t>
  </si>
  <si>
    <t>7,6*0,025 'Přepočtené koeficientem množství</t>
  </si>
  <si>
    <t>461810497</t>
  </si>
  <si>
    <t>7,60*3*0,010</t>
  </si>
  <si>
    <t>628505074</t>
  </si>
  <si>
    <t>964722086</t>
  </si>
  <si>
    <t>108,90+5,60</t>
  </si>
  <si>
    <t>1260422489</t>
  </si>
  <si>
    <t>-1961619014</t>
  </si>
  <si>
    <t>"souběh s vodovodem Hrusice" 4,00*0,40*0,10</t>
  </si>
  <si>
    <t>"souběh s vodovodem Hrusice" 80,30*0,40*0,10</t>
  </si>
  <si>
    <t>4,70*1,00*0,10</t>
  </si>
  <si>
    <t>8,00*1,00*0,10</t>
  </si>
  <si>
    <t>"přípojka" 5,60*1,00*0,10</t>
  </si>
  <si>
    <t>-1359900985</t>
  </si>
  <si>
    <t>"T-KUS DN150/80" 1*0,07</t>
  </si>
  <si>
    <t>"ŠOUPĚ DN50" 1*0,02</t>
  </si>
  <si>
    <t>"OBLOUK 11° SDR11" 1*0,01</t>
  </si>
  <si>
    <t>"OBLOUK 30° SDR11" 1*0,04</t>
  </si>
  <si>
    <t>907547605</t>
  </si>
  <si>
    <t>"T-KUS DN150/80" 1*0,50</t>
  </si>
  <si>
    <t>"ŠOUPĚ DN50" 1*0,20</t>
  </si>
  <si>
    <t>"ŠOUPĚ DN150" 2*0,40</t>
  </si>
  <si>
    <t>"OBLOUK 11° SDR11" 1*0,30</t>
  </si>
  <si>
    <t>"OBLOUK 30° SDR11" 1*0,40</t>
  </si>
  <si>
    <t>33301841</t>
  </si>
  <si>
    <t>263121125</t>
  </si>
  <si>
    <t>"POZNÁMKA: Část zemních prací , komunikací je součástí souběžné zakázky Vodovod Hrusice, obj. SO 01. Potrubí je uloženo ve společné rýze.</t>
  </si>
  <si>
    <t>742912935</t>
  </si>
  <si>
    <t>"dle pol.č. 564871016" 70,32</t>
  </si>
  <si>
    <t>567132115</t>
  </si>
  <si>
    <t>Podklad ze směsi stmelené cementem SC bez dilatačních spár, s rozprostřením a zhutněním SC C 8/10 (KSC I), po zhutnění tl. 200 mm</t>
  </si>
  <si>
    <t>-1889603218</t>
  </si>
  <si>
    <t>https://podminky.urs.cz/item/CS_URS_2025_01/567132115</t>
  </si>
  <si>
    <t>-755518555</t>
  </si>
  <si>
    <t>44093160</t>
  </si>
  <si>
    <t>-667690678</t>
  </si>
  <si>
    <t>-240703918</t>
  </si>
  <si>
    <t>857312122</t>
  </si>
  <si>
    <t>Montáž litinových tvarovek na potrubí litinovém tlakovém jednoosých na potrubí z trub přírubových v otevřeném výkopu, kanálu nebo v šachtě DN 150</t>
  </si>
  <si>
    <t>1692762069</t>
  </si>
  <si>
    <t>https://podminky.urs.cz/item/CS_URS_2025_01/857312122</t>
  </si>
  <si>
    <t>55253616</t>
  </si>
  <si>
    <t>přechod přírubový,práškový epoxid tl 250µm FFR-kus litinový DN 150/80</t>
  </si>
  <si>
    <t>1831255323</t>
  </si>
  <si>
    <t>2005335214</t>
  </si>
  <si>
    <t>-715024716</t>
  </si>
  <si>
    <t>55253525</t>
  </si>
  <si>
    <t>tvarovka přírubová litinová s přírubovou odbočkou,práškový epoxid tl 250µm T-kus DN 150/50</t>
  </si>
  <si>
    <t>1488594884</t>
  </si>
  <si>
    <t>871211211</t>
  </si>
  <si>
    <t>Montáž vodovodního potrubí z polyetylenu PE100 RC v otevřeném výkopu svařovaných elektrotvarovkou SDR 11/PN16 d 63 x 5,8 mm</t>
  </si>
  <si>
    <t>1217640605</t>
  </si>
  <si>
    <t>https://podminky.urs.cz/item/CS_URS_2025_01/871211211</t>
  </si>
  <si>
    <t>"přípojka pro HZ</t>
  </si>
  <si>
    <t>5,60</t>
  </si>
  <si>
    <t>28613853</t>
  </si>
  <si>
    <t>trubka vodovodní jednovrstvá PE100 RC PN 16 SDR11 s ochranným pláštěm z PP 63x5,8mm</t>
  </si>
  <si>
    <t>279639660</t>
  </si>
  <si>
    <t>5,6*1,015 'Přepočtené koeficientem množství</t>
  </si>
  <si>
    <t>-1614416845</t>
  </si>
  <si>
    <t>108,90</t>
  </si>
  <si>
    <t>642705190</t>
  </si>
  <si>
    <t>108,9*1,015 'Přepočtené koeficientem množství</t>
  </si>
  <si>
    <t>871251811</t>
  </si>
  <si>
    <t>Bourání stávajícího potrubí z polyetylenu v otevřeném výkopu D přes 50 do 90 mm</t>
  </si>
  <si>
    <t>-325793768</t>
  </si>
  <si>
    <t>https://podminky.urs.cz/item/CS_URS_2025_01/871251811</t>
  </si>
  <si>
    <t>877211101</t>
  </si>
  <si>
    <t>Montáž tvarovek na vodovodním plastovém potrubí z polyetylenu PE 100 elektrotvarovek SDR 11/PN16 spojek, oblouků nebo redukcí d 63</t>
  </si>
  <si>
    <t>-1191366778</t>
  </si>
  <si>
    <t>https://podminky.urs.cz/item/CS_URS_2025_01/877211101</t>
  </si>
  <si>
    <t>28615972</t>
  </si>
  <si>
    <t>elektrospojka SDR11 PE 100 PN16 D 63mm</t>
  </si>
  <si>
    <t>493485583</t>
  </si>
  <si>
    <t>877211218</t>
  </si>
  <si>
    <t>Montáž tvarovek na vodovodním plastovém potrubí z polyetylenu PE 100 svařovaných na tupo SDR 11/PN16 záslepek d 63</t>
  </si>
  <si>
    <t>-304475745</t>
  </si>
  <si>
    <t>https://podminky.urs.cz/item/CS_URS_2025_01/877211218</t>
  </si>
  <si>
    <t>m03302</t>
  </si>
  <si>
    <t>Lemový nákružek /SDR 11/ d 63</t>
  </si>
  <si>
    <t>1923511317</t>
  </si>
  <si>
    <t>m03303</t>
  </si>
  <si>
    <t>Otočná příruba d 63 PP/DN50 OC</t>
  </si>
  <si>
    <t>1960337939</t>
  </si>
  <si>
    <t>1846523461</t>
  </si>
  <si>
    <t>7+9</t>
  </si>
  <si>
    <t>-397699457</t>
  </si>
  <si>
    <t>877321110</t>
  </si>
  <si>
    <t>Montáž tvarovek na vodovodním plastovém potrubí z polyetylenu PE 100 elektrotvarovek SDR 11/PN16 kolen 45° d 160</t>
  </si>
  <si>
    <t>-2083371960</t>
  </si>
  <si>
    <t>https://podminky.urs.cz/item/CS_URS_2025_01/877321110</t>
  </si>
  <si>
    <t>28614951</t>
  </si>
  <si>
    <t>elektrokoleno 45° PE 100 PN16 D 160mm</t>
  </si>
  <si>
    <t>-465849412</t>
  </si>
  <si>
    <t>-515250413</t>
  </si>
  <si>
    <t>-1661283897</t>
  </si>
  <si>
    <t>-1263861490</t>
  </si>
  <si>
    <t>-1328922650</t>
  </si>
  <si>
    <t>-351570915</t>
  </si>
  <si>
    <t>-912774079</t>
  </si>
  <si>
    <t>891211112</t>
  </si>
  <si>
    <t>Montáž vodovodních armatur na potrubí šoupátek nebo klapek uzavíracích v otevřeném výkopu nebo v šachtách s osazením zemní soupravy (bez poklopů) DN 50</t>
  </si>
  <si>
    <t>-1645772874</t>
  </si>
  <si>
    <t>https://podminky.urs.cz/item/CS_URS_2025_01/891211112</t>
  </si>
  <si>
    <t>-1232201731</t>
  </si>
  <si>
    <t>m03304</t>
  </si>
  <si>
    <t>souprava zemní teleskopická pro šoupatka DN 50mm Rd 1,05-1,75m</t>
  </si>
  <si>
    <t>-982686581</t>
  </si>
  <si>
    <t>227818430</t>
  </si>
  <si>
    <t>-160935059</t>
  </si>
  <si>
    <t>358493829</t>
  </si>
  <si>
    <t>891249951</t>
  </si>
  <si>
    <t>Montáž opravných armatur na potrubí z trub litinových, ocelových nebo plastických hmot potrubních spojek hrdlo/příruba DN 80</t>
  </si>
  <si>
    <t>-1952772285</t>
  </si>
  <si>
    <t>https://podminky.urs.cz/item/CS_URS_2025_01/891249951</t>
  </si>
  <si>
    <t>31951003</t>
  </si>
  <si>
    <t>potrubní spojka jištěná proti posuvu hrdlo-příruba DN 80</t>
  </si>
  <si>
    <t>-1148615704</t>
  </si>
  <si>
    <t>1118692028</t>
  </si>
  <si>
    <t>-85766907</t>
  </si>
  <si>
    <t>2013217548</t>
  </si>
  <si>
    <t>892233122</t>
  </si>
  <si>
    <t>Proplach a dezinfekce vodovodního potrubí DN od 40 do 70</t>
  </si>
  <si>
    <t>326342019</t>
  </si>
  <si>
    <t>https://podminky.urs.cz/item/CS_URS_2025_01/892233122</t>
  </si>
  <si>
    <t>28521950</t>
  </si>
  <si>
    <t>393549150</t>
  </si>
  <si>
    <t>1665217487</t>
  </si>
  <si>
    <t>849906522</t>
  </si>
  <si>
    <t>1926571071</t>
  </si>
  <si>
    <t>-546432693</t>
  </si>
  <si>
    <t>-692105113</t>
  </si>
  <si>
    <t>1008554632</t>
  </si>
  <si>
    <t>108,90*1,05</t>
  </si>
  <si>
    <t>191735612</t>
  </si>
  <si>
    <t>108,90-11,00</t>
  </si>
  <si>
    <t>PS50/10;16</t>
  </si>
  <si>
    <t>Přírubový spoj nerez DN50/10;16, sada</t>
  </si>
  <si>
    <t>-1285770248</t>
  </si>
  <si>
    <t>-392863150</t>
  </si>
  <si>
    <t>-2102727356</t>
  </si>
  <si>
    <t>"sada" 6</t>
  </si>
  <si>
    <t>1405081077</t>
  </si>
  <si>
    <t>"křížení komunikace č.3 (silnice KSÚS SK) - dl. 11m</t>
  </si>
  <si>
    <t>-1645006044</t>
  </si>
  <si>
    <t>"MANŽETY 150/350" 2</t>
  </si>
  <si>
    <t>-2080087972</t>
  </si>
  <si>
    <t>80,30*2</t>
  </si>
  <si>
    <t>"přípojka" 2,00*2</t>
  </si>
  <si>
    <t>(6,00+4,00)*2</t>
  </si>
  <si>
    <t>129</t>
  </si>
  <si>
    <t>-886019719</t>
  </si>
  <si>
    <t>130</t>
  </si>
  <si>
    <t>919735113</t>
  </si>
  <si>
    <t>Řezání stávajícího živičného krytu nebo podkladu hloubky přes 100 do 150 mm</t>
  </si>
  <si>
    <t>1130391498</t>
  </si>
  <si>
    <t>https://podminky.urs.cz/item/CS_URS_2025_01/919735113</t>
  </si>
  <si>
    <t>2,50*4</t>
  </si>
  <si>
    <t>4,70*2</t>
  </si>
  <si>
    <t>8,00*2</t>
  </si>
  <si>
    <t>131</t>
  </si>
  <si>
    <t>1753354747</t>
  </si>
  <si>
    <t>132</t>
  </si>
  <si>
    <t>1831167708</t>
  </si>
  <si>
    <t>133</t>
  </si>
  <si>
    <t>-1600584453</t>
  </si>
  <si>
    <t>76,668*19 'Přepočtené koeficientem množství</t>
  </si>
  <si>
    <t>134</t>
  </si>
  <si>
    <t>749629337</t>
  </si>
  <si>
    <t>34,501*0,30</t>
  </si>
  <si>
    <t>135</t>
  </si>
  <si>
    <t>1547592006</t>
  </si>
  <si>
    <t>36,212</t>
  </si>
  <si>
    <t>"odstranění podkladů z kameniva tl.500mm</t>
  </si>
  <si>
    <t>27,15</t>
  </si>
  <si>
    <t>136</t>
  </si>
  <si>
    <t>-1508448419</t>
  </si>
  <si>
    <t>7,506</t>
  </si>
  <si>
    <t>"odstranění živičných vrstev tl. 150mm</t>
  </si>
  <si>
    <t>11,439</t>
  </si>
  <si>
    <t>15,556</t>
  </si>
  <si>
    <t>34,501*0,70</t>
  </si>
  <si>
    <t>137</t>
  </si>
  <si>
    <t>-254042918</t>
  </si>
  <si>
    <t>138</t>
  </si>
  <si>
    <t>793925116</t>
  </si>
  <si>
    <t>139</t>
  </si>
  <si>
    <t>498825769</t>
  </si>
  <si>
    <t>140</t>
  </si>
  <si>
    <t>296300194</t>
  </si>
  <si>
    <t>141</t>
  </si>
  <si>
    <t>230202019</t>
  </si>
  <si>
    <t>Montáž ocelové chráničky pro plynovody celé průměru přes 324,6 do 377 mm</t>
  </si>
  <si>
    <t>1542931994</t>
  </si>
  <si>
    <t>https://podminky.urs.cz/item/CS_URS_2025_01/230202019</t>
  </si>
  <si>
    <t xml:space="preserve">"křížení komunikace č.3 (silnice KSÚS SK) </t>
  </si>
  <si>
    <t>"použití OC trubky 355,6x8mm dl. 11m</t>
  </si>
  <si>
    <t>142</t>
  </si>
  <si>
    <t>14011113.1</t>
  </si>
  <si>
    <t>trubka ocelová jakost 11 353 355,6x8,0mm</t>
  </si>
  <si>
    <t>-3445155</t>
  </si>
  <si>
    <t>143</t>
  </si>
  <si>
    <t>-463133891</t>
  </si>
  <si>
    <t>46-M</t>
  </si>
  <si>
    <t>Zemní práce při extr.mont.pracích</t>
  </si>
  <si>
    <t>144</t>
  </si>
  <si>
    <t>460661512</t>
  </si>
  <si>
    <t>Kabelové lože z písku včetně podsypu, zhutnění a urovnání povrchu pro kabely nn zakryté plastovou fólií, šířky přes 25 do 50 cm</t>
  </si>
  <si>
    <t>-836812225</t>
  </si>
  <si>
    <t>https://podminky.urs.cz/item/CS_URS_2025_01/460661512</t>
  </si>
  <si>
    <t>2*5,00</t>
  </si>
  <si>
    <t>145</t>
  </si>
  <si>
    <t>460762111</t>
  </si>
  <si>
    <t>Křižovatka betonového kabelového žlabu s inženýrskými sítěmi včetně úpravy dna rýhy a zakrytím žlabu bez zásypu</t>
  </si>
  <si>
    <t>271235143</t>
  </si>
  <si>
    <t>https://podminky.urs.cz/item/CS_URS_2025_01/460762111</t>
  </si>
  <si>
    <t>146</t>
  </si>
  <si>
    <t>59213355</t>
  </si>
  <si>
    <t>poklop kabelového žlabu betonový 500x310x55mm</t>
  </si>
  <si>
    <t>256</t>
  </si>
  <si>
    <t>1290951552</t>
  </si>
  <si>
    <t>5*4 'Přepočtené koeficientem množství</t>
  </si>
  <si>
    <t>147</t>
  </si>
  <si>
    <t>469981111</t>
  </si>
  <si>
    <t>Přesun hmot pro pomocné stavební práce při elektromontážích dopravní vzdálenost do 1 000 m</t>
  </si>
  <si>
    <t>574542245</t>
  </si>
  <si>
    <t>https://podminky.urs.cz/item/CS_URS_2025_01/469981111</t>
  </si>
  <si>
    <t>148</t>
  </si>
  <si>
    <t>469981211</t>
  </si>
  <si>
    <t>Přesun hmot pro pomocné stavební práce při elektromontážích Příplatek k ceně za zvětšený přesun přes vymezenou největší dopravní vzdálenost za každých dalších i započatých 1000 m</t>
  </si>
  <si>
    <t>170612732</t>
  </si>
  <si>
    <t>https://podminky.urs.cz/item/CS_URS_2025_01/469981211</t>
  </si>
  <si>
    <t>SO 03.4 - PROPOJ PRO ZÁSOBOVÁNÍ LOKALITY NA JEŽOVĚ</t>
  </si>
  <si>
    <t>-266668126</t>
  </si>
  <si>
    <t>16,50*1,00</t>
  </si>
  <si>
    <t>132154202</t>
  </si>
  <si>
    <t>Hloubení zapažených rýh šířky přes 800 do 2 000 mm strojně s urovnáním dna do předepsaného profilu a spádu v hornině třídy těžitelnosti I skupiny 1 a 2 přes 20 do 50 m3</t>
  </si>
  <si>
    <t>-2094226988</t>
  </si>
  <si>
    <t>https://podminky.urs.cz/item/CS_URS_2025_01/132154202</t>
  </si>
  <si>
    <t>"PODÉLNÝ PROFIL SO 03.4</t>
  </si>
  <si>
    <t>16,50*1,00*(1,50-0,20)</t>
  </si>
  <si>
    <t>"zemina sk.2 - 10%" 21,45*0,10</t>
  </si>
  <si>
    <t>132254202</t>
  </si>
  <si>
    <t>Hloubení zapažených rýh šířky přes 800 do 2 000 mm strojně s urovnáním dna do předepsaného profilu a spádu v hornině třídy těžitelnosti I skupiny 3 přes 20 do 50 m3</t>
  </si>
  <si>
    <t>1066126361</t>
  </si>
  <si>
    <t>https://podminky.urs.cz/item/CS_URS_2025_01/132254202</t>
  </si>
  <si>
    <t>"výpočet dle pol.č. 132154202</t>
  </si>
  <si>
    <t>"zemina sk.3 - 30%" 21,45*0,30</t>
  </si>
  <si>
    <t>132354202</t>
  </si>
  <si>
    <t>Hloubení zapažených rýh šířky přes 800 do 2 000 mm strojně s urovnáním dna do předepsaného profilu a spádu v hornině třídy těžitelnosti II skupiny 4 přes 20 do 50 m3</t>
  </si>
  <si>
    <t>-2011265988</t>
  </si>
  <si>
    <t>https://podminky.urs.cz/item/CS_URS_2025_01/132354202</t>
  </si>
  <si>
    <t>"zemina sk.4 - 30%"  21,45*0,30</t>
  </si>
  <si>
    <t>132454202</t>
  </si>
  <si>
    <t>Hloubení zapažených rýh šířky přes 800 do 2 000 mm strojně s urovnáním dna do předepsaného profilu a spádu v hornině třídy těžitelnosti II skupiny 5 přes 20 do 50 m3</t>
  </si>
  <si>
    <t>387671065</t>
  </si>
  <si>
    <t>https://podminky.urs.cz/item/CS_URS_2025_01/132454202</t>
  </si>
  <si>
    <t>"zemina sk.5 - 20%"  21,45*0,20</t>
  </si>
  <si>
    <t>132554202</t>
  </si>
  <si>
    <t>Hloubení zapažených rýh šířky přes 800 do 2 000 mm strojně s urovnáním dna do předepsaného profilu a spádu v hornině třídy těžitelnosti III skupiny 6 přes 20 do 50 m3</t>
  </si>
  <si>
    <t>1219756182</t>
  </si>
  <si>
    <t>https://podminky.urs.cz/item/CS_URS_2025_01/132554202</t>
  </si>
  <si>
    <t>"zemina sk.6 - 5%"  21,45*0,05</t>
  </si>
  <si>
    <t>132651212</t>
  </si>
  <si>
    <t>Hloubení rýh provedené skalní frézou v hornině třídy těžitelnosti III skupiny 7 přes 20 do 50 m3</t>
  </si>
  <si>
    <t>-1876746522</t>
  </si>
  <si>
    <t>https://podminky.urs.cz/item/CS_URS_2025_01/132651212</t>
  </si>
  <si>
    <t>"zemina sk.7 - 5%" 21,45*0,05</t>
  </si>
  <si>
    <t>1063561552</t>
  </si>
  <si>
    <t>"celkem strojní výkop rýh" 21,45</t>
  </si>
  <si>
    <t>"příplatek - 30%</t>
  </si>
  <si>
    <t>21,45*0,30</t>
  </si>
  <si>
    <t>658141175</t>
  </si>
  <si>
    <t>16,50*2*1,50</t>
  </si>
  <si>
    <t>1424435713</t>
  </si>
  <si>
    <t>1223714821</t>
  </si>
  <si>
    <t>16,50*0,20*2</t>
  </si>
  <si>
    <t>"přemístění  výkopku pro zpětný zásyp" 8,58*2</t>
  </si>
  <si>
    <t>"ŠP lože" 1,65</t>
  </si>
  <si>
    <t>"ŠP obsyp" 6,435</t>
  </si>
  <si>
    <t>-1519903597</t>
  </si>
  <si>
    <t>"přemístění  výkopku pro zpětný zásyp"  4,785*2</t>
  </si>
  <si>
    <t>-2111475833</t>
  </si>
  <si>
    <t>"rýhy" 2,145+6,435</t>
  </si>
  <si>
    <t>-8,58</t>
  </si>
  <si>
    <t>"rýhy" 6,435+4,29</t>
  </si>
  <si>
    <t>-(13,365-8,58)</t>
  </si>
  <si>
    <t>-395325733</t>
  </si>
  <si>
    <t>5,94*10 'Přepočtené koeficientem množství</t>
  </si>
  <si>
    <t>844109076</t>
  </si>
  <si>
    <t>"sk. 6-7</t>
  </si>
  <si>
    <t>"rýhy" 1,073+1,073</t>
  </si>
  <si>
    <t>1942733844</t>
  </si>
  <si>
    <t>2,146*10 'Přepočtené koeficientem množství</t>
  </si>
  <si>
    <t>-317575200</t>
  </si>
  <si>
    <t>16,50*0,20</t>
  </si>
  <si>
    <t>"přemístění  výkopku pro zpětný zásyp" 8,58</t>
  </si>
  <si>
    <t>1779518114</t>
  </si>
  <si>
    <t>"přemístění  výkopku pro zpětný zásyp" 13,365-8,58</t>
  </si>
  <si>
    <t>-1229586540</t>
  </si>
  <si>
    <t>"dle pol.č. 162751137" 5,94*2,00</t>
  </si>
  <si>
    <t>"dle pol.č. 162751157"  2,146*2,40</t>
  </si>
  <si>
    <t>-181852998</t>
  </si>
  <si>
    <t>" výkopek pro zpětný zásyp" 13,365</t>
  </si>
  <si>
    <t>"dle pol.č. 162751137" 5,94</t>
  </si>
  <si>
    <t>"dle pol.č. 162751157" 2,146</t>
  </si>
  <si>
    <t>-2141884726</t>
  </si>
  <si>
    <t>16,50*1,00*(1,50-0,20-0,10-0,39)</t>
  </si>
  <si>
    <t>-1382427489</t>
  </si>
  <si>
    <t>-2021427092</t>
  </si>
  <si>
    <t>16,50*1,00*0,39</t>
  </si>
  <si>
    <t>-52345173</t>
  </si>
  <si>
    <t>6,435*2 'Přepočtené koeficientem množství</t>
  </si>
  <si>
    <t>-528617648</t>
  </si>
  <si>
    <t>-326387576</t>
  </si>
  <si>
    <t>-709417150</t>
  </si>
  <si>
    <t>16,5*0,025 'Přepočtené koeficientem množství</t>
  </si>
  <si>
    <t>-116444827</t>
  </si>
  <si>
    <t>16,50*3*0,010</t>
  </si>
  <si>
    <t>-1306948459</t>
  </si>
  <si>
    <t>16,50</t>
  </si>
  <si>
    <t>1046967166</t>
  </si>
  <si>
    <t>-926011131</t>
  </si>
  <si>
    <t>16,50*1,00*0,10</t>
  </si>
  <si>
    <t>871241211</t>
  </si>
  <si>
    <t>Montáž vodovodního potrubí z polyetylenu PE100 RC v otevřeném výkopu svařovaných elektrotvarovkou SDR 11/PN16 d 90 x 8,2 mm</t>
  </si>
  <si>
    <t>923840674</t>
  </si>
  <si>
    <t>https://podminky.urs.cz/item/CS_URS_2025_01/871241211</t>
  </si>
  <si>
    <t>28613855</t>
  </si>
  <si>
    <t>trubka vodovodní jednovrstvá PE100 RC PN 16 SDR11 s ochranným pláštěm z PP 90x8,2mm</t>
  </si>
  <si>
    <t>406124457</t>
  </si>
  <si>
    <t>16,5*1,015 'Přepočtené koeficientem množství</t>
  </si>
  <si>
    <t>1143750742</t>
  </si>
  <si>
    <t>739641839</t>
  </si>
  <si>
    <t>877241110</t>
  </si>
  <si>
    <t>Montáž tvarovek na vodovodním plastovém potrubí z polyetylenu PE 100 elektrotvarovek SDR 11/PN16 kolen 45° d 90</t>
  </si>
  <si>
    <t>-1638278689</t>
  </si>
  <si>
    <t>https://podminky.urs.cz/item/CS_URS_2025_01/877241110</t>
  </si>
  <si>
    <t>28614948</t>
  </si>
  <si>
    <t>elektrokoleno 45° PE 100 PN16 D 90mm</t>
  </si>
  <si>
    <t>985474368</t>
  </si>
  <si>
    <t>2088380570</t>
  </si>
  <si>
    <t>-852652200</t>
  </si>
  <si>
    <t>-943943704</t>
  </si>
  <si>
    <t>-75224185</t>
  </si>
  <si>
    <t>m03409</t>
  </si>
  <si>
    <t>redukce svařovací na tupo potrubí PE 100 SDR11 160/90</t>
  </si>
  <si>
    <t>1086746465</t>
  </si>
  <si>
    <t>892241111</t>
  </si>
  <si>
    <t>Tlakové zkoušky vodou na potrubí DN do 80</t>
  </si>
  <si>
    <t>-1501612447</t>
  </si>
  <si>
    <t>https://podminky.urs.cz/item/CS_URS_2025_01/892241111</t>
  </si>
  <si>
    <t>892273122</t>
  </si>
  <si>
    <t>Proplach a dezinfekce vodovodního potrubí DN od 80 do 125</t>
  </si>
  <si>
    <t>1782029817</t>
  </si>
  <si>
    <t>https://podminky.urs.cz/item/CS_URS_2025_01/892273122</t>
  </si>
  <si>
    <t>-1994644645</t>
  </si>
  <si>
    <t>-514938901</t>
  </si>
  <si>
    <t>562165913</t>
  </si>
  <si>
    <t>16,50*1,05</t>
  </si>
  <si>
    <t>-1115940765</t>
  </si>
  <si>
    <t>38076742</t>
  </si>
  <si>
    <t>"sada" 1</t>
  </si>
  <si>
    <t>286829476</t>
  </si>
  <si>
    <t>-723847707</t>
  </si>
  <si>
    <t>VON - VEDLEJŠÍ A OSTATNÍ ROZPOČTOVÉ NÁKLADY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</si>
  <si>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 Jednotlivé položky armatur a tvarovek zahrnují těsnění, podložky, šrouby, matice, odmaštění, revizi a opravu poškozených ochranných nátěrů. Součástí dodávky zařízení je uvedení do provozu servisním technikem výrobce.   Nedílnou součástí výkazu výměr jsou technické podmínky a požadavky, které jsou součástí textové a výkresové části PD. Všechny navrhované materiály a výrobky musí být v souladu se standardy budoucího provozovatele vodovodního systému a musí být odsouhlaseny provozovatelem před oceňováním rozpočtu.“ 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</si>
  <si>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</si>
  <si>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</si>
  <si>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</si>
  <si>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</si>
  <si>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</si>
  <si>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</si>
  <si>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</si>
  <si>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</si>
  <si>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</si>
  <si>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</si>
  <si>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012002002</t>
  </si>
  <si>
    <t xml:space="preserve">Geodetické práce </t>
  </si>
  <si>
    <t>1024</t>
  </si>
  <si>
    <t>354219668</t>
  </si>
  <si>
    <t>"TECHNICKÉ PODMÍNKY PRO PROVEDENÍ STAVBY A UŽIVATELSKÉ STANDARDY</t>
  </si>
  <si>
    <t>"VEDLEJŠÍ A OSTATNÍ NÁKLADY</t>
  </si>
  <si>
    <t>"rozsah specifikace - Geodetické práce</t>
  </si>
  <si>
    <t>013254001</t>
  </si>
  <si>
    <t>Dokumentace skutečného provedení stavby</t>
  </si>
  <si>
    <t>-212032640</t>
  </si>
  <si>
    <t>"rozsah specifikace - Dokumentace skutečného provedení</t>
  </si>
  <si>
    <t>013274012</t>
  </si>
  <si>
    <t>Pasportizace objektů, fotodokumentace stavby</t>
  </si>
  <si>
    <t>1451227656</t>
  </si>
  <si>
    <t>"rozsah specifikace - Pasportizace objektů, fotodokumentace stavby</t>
  </si>
  <si>
    <t>013294010</t>
  </si>
  <si>
    <t>Dodavatelská dokumentace stavby</t>
  </si>
  <si>
    <t>426202075</t>
  </si>
  <si>
    <t xml:space="preserve">"rozsah specifikace - Dodavatelská dokumentace </t>
  </si>
  <si>
    <t>013294030</t>
  </si>
  <si>
    <t xml:space="preserve">Harmonogram stavby </t>
  </si>
  <si>
    <t>-1912497700</t>
  </si>
  <si>
    <t xml:space="preserve">"rozsah specifikace - Harmonogram stavby </t>
  </si>
  <si>
    <t>015110111</t>
  </si>
  <si>
    <t>Průzkumné práce</t>
  </si>
  <si>
    <t>-1248739282</t>
  </si>
  <si>
    <t>"rozsah specifikace -  Průzkumné práce</t>
  </si>
  <si>
    <t>VRN3</t>
  </si>
  <si>
    <t>Zařízení staveniště</t>
  </si>
  <si>
    <t>030001001</t>
  </si>
  <si>
    <t>Zařízení staveniště - zřízení, provoz, odstranění</t>
  </si>
  <si>
    <t>-724529057</t>
  </si>
  <si>
    <t>"rozsah specifikace - Zařízení staveniště</t>
  </si>
  <si>
    <t>034103011</t>
  </si>
  <si>
    <t>Provizorní zřízení řechodů pro pěší a dočasných přejezdů pro vozidla, provizorní ohrazení výkopů, vč. následné likvidace</t>
  </si>
  <si>
    <t>-670568452</t>
  </si>
  <si>
    <t>034203021</t>
  </si>
  <si>
    <t>Statické zajištění sloupů VO, NN sousedních se staveništěm</t>
  </si>
  <si>
    <t>-1706403487</t>
  </si>
  <si>
    <t>"statické zajištění sloupů, stožárů VO nebo NN</t>
  </si>
  <si>
    <t xml:space="preserve">" v těsné blízkosti navržené stavby, aby během provádění stavebních prací nedošlo k jejich poškození nebo k ohrožení pracovníků </t>
  </si>
  <si>
    <t>"případně obyvatel jejich pádem</t>
  </si>
  <si>
    <t>034203022</t>
  </si>
  <si>
    <t>Zajištění a ochrana oplocení pozemků sousedících se staveništěm</t>
  </si>
  <si>
    <t>-2038243523</t>
  </si>
  <si>
    <t>Zajištění a ochrana oplocení pozemků sousedících se staveništěm,</t>
  </si>
  <si>
    <t>případná obnova poškozených objektů oplocení.</t>
  </si>
  <si>
    <t>034203023</t>
  </si>
  <si>
    <t>Zajištění a ochrana stromů sousedících se staveništěm</t>
  </si>
  <si>
    <t>969798969</t>
  </si>
  <si>
    <t>"ochrana stromů a vzrostlé zeleně např. bedněním, bandáží po dobu trvání stavebních prací</t>
  </si>
  <si>
    <t>"při odkopávkách případné zajištění kořenovou clonou</t>
  </si>
  <si>
    <t>034303012</t>
  </si>
  <si>
    <t>Provizorní dopravní značení ( zřízení, provoz, odstranění; vč. PD DDZ)</t>
  </si>
  <si>
    <t>-1948034953</t>
  </si>
  <si>
    <t xml:space="preserve">"rozsah specifikace - Provizorní dopravní značení </t>
  </si>
  <si>
    <t>036000012</t>
  </si>
  <si>
    <t xml:space="preserve">Vytýčení inženýrských sítí </t>
  </si>
  <si>
    <t>39739919</t>
  </si>
  <si>
    <t xml:space="preserve">"rozsah specifikace - Vytýčení  inženýrských sítí </t>
  </si>
  <si>
    <t>VRN4</t>
  </si>
  <si>
    <t>Inženýrská činnost</t>
  </si>
  <si>
    <t>041903001</t>
  </si>
  <si>
    <t>Dozor jiné osoby - statik</t>
  </si>
  <si>
    <t>1199719935</t>
  </si>
  <si>
    <t xml:space="preserve">"rozsah specifikace - Činnost odpovědného statika, geodeta, geologa a hydrogeologa </t>
  </si>
  <si>
    <t>041903002</t>
  </si>
  <si>
    <t>Dozor jiné osoby - geodet</t>
  </si>
  <si>
    <t>695462373</t>
  </si>
  <si>
    <t>041903003</t>
  </si>
  <si>
    <t>Dozor jiné osoby - geolog</t>
  </si>
  <si>
    <t>-344139</t>
  </si>
  <si>
    <t>041903004</t>
  </si>
  <si>
    <t>Dozor jiné osoby - hydrogeolog</t>
  </si>
  <si>
    <t>-504180397</t>
  </si>
  <si>
    <t>042002010</t>
  </si>
  <si>
    <t xml:space="preserve">Zajištění povolení pro nakládání s vodami v průběhu výstavby </t>
  </si>
  <si>
    <t>1512971843</t>
  </si>
  <si>
    <t xml:space="preserve">"rozsah specifikace - Zajištění povolení pro nakládání s vodami v průběhu výstavby </t>
  </si>
  <si>
    <t>042903022</t>
  </si>
  <si>
    <t>Provozního řád</t>
  </si>
  <si>
    <t>-12489633</t>
  </si>
  <si>
    <t xml:space="preserve">"rozsah specifikace - Provozního řád </t>
  </si>
  <si>
    <t>042903023</t>
  </si>
  <si>
    <t>Kontrolní a zkušení plán, technologické postupy</t>
  </si>
  <si>
    <t>1894295859</t>
  </si>
  <si>
    <t>"rozsah specifikace - Kontrolní a zkušení plán, technologické postupy</t>
  </si>
  <si>
    <t>042904022</t>
  </si>
  <si>
    <t>Havarijní plán</t>
  </si>
  <si>
    <t>1860467829</t>
  </si>
  <si>
    <t>"rozsah specifikace - Havarijní plán</t>
  </si>
  <si>
    <t>043002011</t>
  </si>
  <si>
    <t>Komplexní, individuální, garanční zkoušky, revize</t>
  </si>
  <si>
    <t>1145478245</t>
  </si>
  <si>
    <t>"rozsah specifikace - Komplexní, individuální, garanční zkoušky, revize</t>
  </si>
  <si>
    <t>043103010</t>
  </si>
  <si>
    <t>Zkoušky na staveništi</t>
  </si>
  <si>
    <t>-870962908</t>
  </si>
  <si>
    <t>"rozsah specifikace - Zkoušky na staveništi</t>
  </si>
  <si>
    <t>045002010</t>
  </si>
  <si>
    <t>Kompletační činnost</t>
  </si>
  <si>
    <t>2036809877</t>
  </si>
  <si>
    <t xml:space="preserve">"rozsah specifikace - Kompletační činnost </t>
  </si>
  <si>
    <t>VRN5</t>
  </si>
  <si>
    <t>Finanční náklady</t>
  </si>
  <si>
    <t>053200010</t>
  </si>
  <si>
    <t xml:space="preserve">Rozbory pitné vody akreditovanou laboratoří </t>
  </si>
  <si>
    <t>-1077149425</t>
  </si>
  <si>
    <t xml:space="preserve">"rozsah specifikace - Rozbory pitné vody akreditovanou laboratoří </t>
  </si>
  <si>
    <t>VRN9</t>
  </si>
  <si>
    <t>092002021</t>
  </si>
  <si>
    <t>Spolupráce s provozovatelem a náhradní zásobování pitnou vodou</t>
  </si>
  <si>
    <t>-779182237</t>
  </si>
  <si>
    <t>094002011</t>
  </si>
  <si>
    <t xml:space="preserve">Ostatní náklady spojené s instalací elektro </t>
  </si>
  <si>
    <t>1596152724</t>
  </si>
  <si>
    <t xml:space="preserve">"rozsah specifikace - Ostatní náklady spojené s instalací elektro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</si>
  <si>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</si>
  <si>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</si>
  <si>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</si>
  <si>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</si>
  <si>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</si>
  <si>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</si>
  <si>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</si>
  <si>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</si>
  <si>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</si>
  <si>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</si>
  <si>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</si>
  <si>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</si>
  <si>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</si>
  <si>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</si>
  <si>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</si>
  <si>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</si>
  <si>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</si>
  <si>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</si>
  <si>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</si>
  <si>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</si>
  <si>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</si>
  <si>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</si>
  <si>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</si>
  <si>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</si>
  <si>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</si>
  <si>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</si>
  <si>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</si>
  <si>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</si>
  <si>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</si>
  <si>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</si>
  <si>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</si>
  <si>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</si>
  <si>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</si>
  <si>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</si>
  <si>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</si>
  <si>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</si>
  <si>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</si>
  <si>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</si>
  <si>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</si>
  <si>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</si>
  <si>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</si>
  <si>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</si>
  <si>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</si>
  <si>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</si>
  <si>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</si>
  <si>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</si>
  <si>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</si>
  <si>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</si>
  <si>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</si>
  <si>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</si>
  <si>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</si>
  <si>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</si>
  <si>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</si>
  <si>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</si>
  <si>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</si>
  <si>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</si>
  <si>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</si>
  <si>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</si>
  <si>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</si>
  <si>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</si>
  <si>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</si>
  <si>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</si>
  <si>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</si>
  <si>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</si>
  <si>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</si>
  <si>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</si>
  <si>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</si>
  <si>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</si>
  <si>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</si>
  <si>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</si>
  <si>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</si>
  <si>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</si>
  <si>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</si>
  <si>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</si>
  <si>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</si>
  <si>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</si>
  <si>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</si>
  <si>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</si>
  <si>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</si>
  <si>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</si>
  <si>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</si>
  <si>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</si>
  <si>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</si>
  <si>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</si>
  <si>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</si>
  <si>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</si>
  <si>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</si>
  <si>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</si>
  <si>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</si>
  <si>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</si>
  <si>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</si>
  <si>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</si>
  <si>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</si>
  <si>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</si>
  <si>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</si>
  <si>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</si>
  <si>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</si>
  <si>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</si>
  <si>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</si>
  <si>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</si>
  <si>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</si>
  <si>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</si>
  <si>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</si>
  <si>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</si>
  <si>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</si>
  <si>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</si>
  <si>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</si>
  <si>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</si>
  <si>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</si>
  <si>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</si>
  <si>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</si>
  <si>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</si>
  <si>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</si>
  <si>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</si>
  <si>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</si>
  <si>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</si>
  <si>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</si>
  <si>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</si>
  <si>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</si>
  <si>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</si>
  <si>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</si>
  <si>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</si>
  <si>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</si>
  <si>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</si>
  <si>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</si>
  <si>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</si>
  <si>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</si>
  <si>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</si>
  <si>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</si>
  <si>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</si>
  <si>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</si>
  <si>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</si>
  <si>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</si>
  <si>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</si>
  <si>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</si>
  <si>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</si>
  <si>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</si>
  <si>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</si>
  <si>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</si>
  <si>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</si>
  <si>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</si>
  <si>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</si>
  <si>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</si>
  <si>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</si>
  <si>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</si>
  <si>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</si>
  <si>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</si>
  <si>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</si>
  <si>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</si>
  <si>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</si>
  <si>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</si>
  <si>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</si>
  <si>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</si>
  <si>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</si>
  <si>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</si>
  <si>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</si>
  <si>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</si>
  <si>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</si>
  <si>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</si>
  <si>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</si>
  <si>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</si>
  <si>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</si>
  <si>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</si>
  <si>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</si>
  <si>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</si>
  <si>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</si>
  <si>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</si>
  <si>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</si>
  <si>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</si>
  <si>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</si>
  <si>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</si>
  <si>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</si>
  <si>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</si>
  <si>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</si>
  <si>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</si>
  <si>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</si>
  <si>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</si>
  <si>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</si>
  <si>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</si>
  <si>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</si>
  <si>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</si>
  <si>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</si>
  <si>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</si>
  <si>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</si>
  <si>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ZEPRIS  s.r.o.</t>
  </si>
  <si>
    <t>25117947</t>
  </si>
  <si>
    <t>CZ699004936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</si>
</sst>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8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top"/>
    </xf>
    <xf numFmtId="0" fontId="40" fillId="0" borderId="23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26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45" fillId="0" borderId="28" xfId="0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0" fillId="0" borderId="0" xfId="0" applyFont="1" applyAlignment="1">
      <alignment vertical="top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2" fillId="0" borderId="28" xfId="0" applyFont="1" applyBorder="1" applyAlignment="1">
      <alignment horizontal="center" vertical="center"/>
    </xf>
    <xf numFmtId="0" fontId="46" fillId="0" borderId="2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4" fillId="0" borderId="3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center" vertical="top"/>
    </xf>
    <xf numFmtId="0" fontId="44" fillId="0" borderId="29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28" xfId="0" applyFont="1" applyBorder="1" applyAlignment="1">
      <alignment vertical="center"/>
    </xf>
    <xf numFmtId="0" fontId="42" fillId="0" borderId="28" xfId="0" applyFont="1" applyBorder="1" applyAlignment="1">
      <alignment vertical="center"/>
    </xf>
    <xf numFmtId="0" fontId="43" fillId="0" borderId="0" xfId="0" applyFont="1" applyAlignment="1">
      <alignment vertical="top"/>
    </xf>
    <xf numFmtId="49" fontId="43" fillId="0" borderId="0" xfId="0" applyNumberFormat="1" applyFont="1" applyAlignment="1">
      <alignment horizontal="left" vertical="center"/>
    </xf>
    <xf numFmtId="0" fontId="0" fillId="0" borderId="28" xfId="0" applyBorder="1" applyAlignment="1">
      <alignment vertical="top"/>
    </xf>
    <xf numFmtId="0" fontId="42" fillId="0" borderId="28" xfId="0" applyFont="1" applyBorder="1" applyAlignment="1">
      <alignment horizontal="left"/>
    </xf>
    <xf numFmtId="0" fontId="46" fillId="0" borderId="28" xfId="0" applyFont="1" applyBorder="1"/>
    <xf numFmtId="0" fontId="40" fillId="0" borderId="26" xfId="0" applyFont="1" applyBorder="1" applyAlignment="1">
      <alignment vertical="top"/>
    </xf>
    <xf numFmtId="0" fontId="40" fillId="0" borderId="27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2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0" xfId="0" applyFont="1" applyAlignment="1">
      <alignment horizontal="left" vertical="center" wrapText="1"/>
    </xf>
    <xf numFmtId="0" fontId="42" fillId="0" borderId="28" xfId="0" applyFont="1" applyBorder="1" applyAlignment="1">
      <alignment horizontal="left" wrapText="1"/>
    </xf>
    <xf numFmtId="0" fontId="41" fillId="0" borderId="0" xfId="0" applyFont="1" applyAlignment="1">
      <alignment horizontal="center" vertical="center" wrapText="1"/>
    </xf>
    <xf numFmtId="49" fontId="43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42" fillId="0" borderId="28" xfId="0" applyFont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77151126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877241218" TargetMode="External"/><Relationship Id="rId7" Type="http://schemas.openxmlformats.org/officeDocument/2006/relationships/hyperlink" Target="https://podminky.urs.cz/item/CS_URS_2025_01/891241222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podminky.urs.cz/item/CS_URS_2025_01/857242122" TargetMode="External"/><Relationship Id="rId1" Type="http://schemas.openxmlformats.org/officeDocument/2006/relationships/hyperlink" Target="https://podminky.urs.cz/item/CS_URS_2025_01/852242122" TargetMode="External"/><Relationship Id="rId6" Type="http://schemas.openxmlformats.org/officeDocument/2006/relationships/hyperlink" Target="https://podminky.urs.cz/item/CS_URS_2025_01/891214121" TargetMode="External"/><Relationship Id="rId11" Type="http://schemas.openxmlformats.org/officeDocument/2006/relationships/hyperlink" Target="https://podminky.urs.cz/item/CS_URS_2025_01/997013862" TargetMode="External"/><Relationship Id="rId5" Type="http://schemas.openxmlformats.org/officeDocument/2006/relationships/hyperlink" Target="https://podminky.urs.cz/item/CS_URS_2025_01/891212312" TargetMode="External"/><Relationship Id="rId10" Type="http://schemas.openxmlformats.org/officeDocument/2006/relationships/hyperlink" Target="https://podminky.urs.cz/item/CS_URS_2025_01/997013509" TargetMode="External"/><Relationship Id="rId4" Type="http://schemas.openxmlformats.org/officeDocument/2006/relationships/hyperlink" Target="https://podminky.urs.cz/item/CS_URS_2025_01/891211222" TargetMode="External"/><Relationship Id="rId9" Type="http://schemas.openxmlformats.org/officeDocument/2006/relationships/hyperlink" Target="https://podminky.urs.cz/item/CS_URS_2025_01/9970135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162451106" TargetMode="External"/><Relationship Id="rId21" Type="http://schemas.openxmlformats.org/officeDocument/2006/relationships/hyperlink" Target="https://podminky.urs.cz/item/CS_URS_2025_01/151811142" TargetMode="External"/><Relationship Id="rId42" Type="http://schemas.openxmlformats.org/officeDocument/2006/relationships/hyperlink" Target="https://podminky.urs.cz/item/CS_URS_2025_01/181351116" TargetMode="External"/><Relationship Id="rId47" Type="http://schemas.openxmlformats.org/officeDocument/2006/relationships/hyperlink" Target="https://podminky.urs.cz/item/CS_URS_2025_01/359901111" TargetMode="External"/><Relationship Id="rId63" Type="http://schemas.openxmlformats.org/officeDocument/2006/relationships/hyperlink" Target="https://podminky.urs.cz/item/CS_URS_2025_01/877351112" TargetMode="External"/><Relationship Id="rId68" Type="http://schemas.openxmlformats.org/officeDocument/2006/relationships/hyperlink" Target="https://podminky.urs.cz/item/CS_URS_2025_01/892351111" TargetMode="External"/><Relationship Id="rId84" Type="http://schemas.openxmlformats.org/officeDocument/2006/relationships/hyperlink" Target="https://podminky.urs.cz/item/CS_URS_2025_01/230202075" TargetMode="External"/><Relationship Id="rId16" Type="http://schemas.openxmlformats.org/officeDocument/2006/relationships/hyperlink" Target="https://podminky.urs.cz/item/CS_URS_2025_01/132454204" TargetMode="External"/><Relationship Id="rId11" Type="http://schemas.openxmlformats.org/officeDocument/2006/relationships/hyperlink" Target="https://podminky.urs.cz/item/CS_URS_2025_01/132212222" TargetMode="External"/><Relationship Id="rId32" Type="http://schemas.openxmlformats.org/officeDocument/2006/relationships/hyperlink" Target="https://podminky.urs.cz/item/CS_URS_2025_01/167151111" TargetMode="External"/><Relationship Id="rId37" Type="http://schemas.openxmlformats.org/officeDocument/2006/relationships/hyperlink" Target="https://podminky.urs.cz/item/CS_URS_2025_01/174151101" TargetMode="External"/><Relationship Id="rId53" Type="http://schemas.openxmlformats.org/officeDocument/2006/relationships/hyperlink" Target="https://podminky.urs.cz/item/CS_URS_2025_01/857354122" TargetMode="External"/><Relationship Id="rId58" Type="http://schemas.openxmlformats.org/officeDocument/2006/relationships/hyperlink" Target="https://podminky.urs.cz/item/CS_URS_2025_01/877321101" TargetMode="External"/><Relationship Id="rId74" Type="http://schemas.openxmlformats.org/officeDocument/2006/relationships/hyperlink" Target="https://podminky.urs.cz/item/CS_URS_2025_01/899721112" TargetMode="External"/><Relationship Id="rId79" Type="http://schemas.openxmlformats.org/officeDocument/2006/relationships/hyperlink" Target="https://podminky.urs.cz/item/CS_URS_2025_01/997013509" TargetMode="External"/><Relationship Id="rId5" Type="http://schemas.openxmlformats.org/officeDocument/2006/relationships/hyperlink" Target="https://podminky.urs.cz/item/CS_URS_2025_01/115101301" TargetMode="External"/><Relationship Id="rId19" Type="http://schemas.openxmlformats.org/officeDocument/2006/relationships/hyperlink" Target="https://podminky.urs.cz/item/CS_URS_2025_01/139001101" TargetMode="External"/><Relationship Id="rId14" Type="http://schemas.openxmlformats.org/officeDocument/2006/relationships/hyperlink" Target="https://podminky.urs.cz/item/CS_URS_2025_01/132354204" TargetMode="External"/><Relationship Id="rId22" Type="http://schemas.openxmlformats.org/officeDocument/2006/relationships/hyperlink" Target="https://podminky.urs.cz/item/CS_URS_2025_01/151811232" TargetMode="External"/><Relationship Id="rId27" Type="http://schemas.openxmlformats.org/officeDocument/2006/relationships/hyperlink" Target="https://podminky.urs.cz/item/CS_URS_2025_01/162451126" TargetMode="External"/><Relationship Id="rId30" Type="http://schemas.openxmlformats.org/officeDocument/2006/relationships/hyperlink" Target="https://podminky.urs.cz/item/CS_URS_2025_01/162751157" TargetMode="External"/><Relationship Id="rId35" Type="http://schemas.openxmlformats.org/officeDocument/2006/relationships/hyperlink" Target="https://podminky.urs.cz/item/CS_URS_2025_01/171251201" TargetMode="External"/><Relationship Id="rId43" Type="http://schemas.openxmlformats.org/officeDocument/2006/relationships/hyperlink" Target="https://podminky.urs.cz/item/CS_URS_2025_01/181411131" TargetMode="External"/><Relationship Id="rId48" Type="http://schemas.openxmlformats.org/officeDocument/2006/relationships/hyperlink" Target="https://podminky.urs.cz/item/CS_URS_2025_01/451572111" TargetMode="External"/><Relationship Id="rId56" Type="http://schemas.openxmlformats.org/officeDocument/2006/relationships/hyperlink" Target="https://podminky.urs.cz/item/CS_URS_2025_01/877241101" TargetMode="External"/><Relationship Id="rId64" Type="http://schemas.openxmlformats.org/officeDocument/2006/relationships/hyperlink" Target="https://podminky.urs.cz/item/CS_URS_2025_01/877351202" TargetMode="External"/><Relationship Id="rId69" Type="http://schemas.openxmlformats.org/officeDocument/2006/relationships/hyperlink" Target="https://podminky.urs.cz/item/CS_URS_2025_01/892353122" TargetMode="External"/><Relationship Id="rId77" Type="http://schemas.openxmlformats.org/officeDocument/2006/relationships/hyperlink" Target="https://podminky.urs.cz/item/CS_URS_2025_01/899913162" TargetMode="External"/><Relationship Id="rId8" Type="http://schemas.openxmlformats.org/officeDocument/2006/relationships/hyperlink" Target="https://podminky.urs.cz/item/CS_URS_2025_01/121151126" TargetMode="External"/><Relationship Id="rId51" Type="http://schemas.openxmlformats.org/officeDocument/2006/relationships/hyperlink" Target="https://podminky.urs.cz/item/CS_URS_2025_01/452353112" TargetMode="External"/><Relationship Id="rId72" Type="http://schemas.openxmlformats.org/officeDocument/2006/relationships/hyperlink" Target="https://podminky.urs.cz/item/CS_URS_2025_01/899712111" TargetMode="External"/><Relationship Id="rId80" Type="http://schemas.openxmlformats.org/officeDocument/2006/relationships/hyperlink" Target="https://podminky.urs.cz/item/CS_URS_2025_01/997013813" TargetMode="External"/><Relationship Id="rId85" Type="http://schemas.openxmlformats.org/officeDocument/2006/relationships/printerSettings" Target="../printerSettings/printerSettings4.bin"/><Relationship Id="rId3" Type="http://schemas.openxmlformats.org/officeDocument/2006/relationships/hyperlink" Target="https://podminky.urs.cz/item/CS_URS_2025_01/112251102" TargetMode="External"/><Relationship Id="rId12" Type="http://schemas.openxmlformats.org/officeDocument/2006/relationships/hyperlink" Target="https://podminky.urs.cz/item/CS_URS_2025_01/132254204" TargetMode="External"/><Relationship Id="rId17" Type="http://schemas.openxmlformats.org/officeDocument/2006/relationships/hyperlink" Target="https://podminky.urs.cz/item/CS_URS_2025_01/132554204" TargetMode="External"/><Relationship Id="rId25" Type="http://schemas.openxmlformats.org/officeDocument/2006/relationships/hyperlink" Target="https://podminky.urs.cz/item/CS_URS_2025_01/162301972" TargetMode="External"/><Relationship Id="rId33" Type="http://schemas.openxmlformats.org/officeDocument/2006/relationships/hyperlink" Target="https://podminky.urs.cz/item/CS_URS_2025_01/167151112" TargetMode="External"/><Relationship Id="rId38" Type="http://schemas.openxmlformats.org/officeDocument/2006/relationships/hyperlink" Target="https://podminky.urs.cz/item/CS_URS_2025_01/174251109" TargetMode="External"/><Relationship Id="rId46" Type="http://schemas.openxmlformats.org/officeDocument/2006/relationships/hyperlink" Target="https://podminky.urs.cz/item/CS_URS_2025_01/185804312" TargetMode="External"/><Relationship Id="rId59" Type="http://schemas.openxmlformats.org/officeDocument/2006/relationships/hyperlink" Target="https://podminky.urs.cz/item/CS_URS_2025_01/877321201" TargetMode="External"/><Relationship Id="rId67" Type="http://schemas.openxmlformats.org/officeDocument/2006/relationships/hyperlink" Target="https://podminky.urs.cz/item/CS_URS_2025_01/891351112" TargetMode="External"/><Relationship Id="rId20" Type="http://schemas.openxmlformats.org/officeDocument/2006/relationships/hyperlink" Target="https://podminky.urs.cz/item/CS_URS_2025_01/151811132" TargetMode="External"/><Relationship Id="rId41" Type="http://schemas.openxmlformats.org/officeDocument/2006/relationships/hyperlink" Target="https://podminky.urs.cz/item/CS_URS_2025_01/181351003" TargetMode="External"/><Relationship Id="rId54" Type="http://schemas.openxmlformats.org/officeDocument/2006/relationships/hyperlink" Target="https://podminky.urs.cz/item/CS_URS_2025_01/871351811" TargetMode="External"/><Relationship Id="rId62" Type="http://schemas.openxmlformats.org/officeDocument/2006/relationships/hyperlink" Target="https://podminky.urs.cz/item/CS_URS_2025_01/877351110" TargetMode="External"/><Relationship Id="rId70" Type="http://schemas.openxmlformats.org/officeDocument/2006/relationships/hyperlink" Target="https://podminky.urs.cz/item/CS_URS_2025_01/892372111" TargetMode="External"/><Relationship Id="rId75" Type="http://schemas.openxmlformats.org/officeDocument/2006/relationships/hyperlink" Target="https://podminky.urs.cz/item/CS_URS_2025_01/899722113" TargetMode="External"/><Relationship Id="rId83" Type="http://schemas.openxmlformats.org/officeDocument/2006/relationships/hyperlink" Target="https://podminky.urs.cz/item/CS_URS_2025_01/230202020" TargetMode="External"/><Relationship Id="rId1" Type="http://schemas.openxmlformats.org/officeDocument/2006/relationships/hyperlink" Target="https://podminky.urs.cz/item/CS_URS_2025_01/112101102" TargetMode="External"/><Relationship Id="rId6" Type="http://schemas.openxmlformats.org/officeDocument/2006/relationships/hyperlink" Target="https://podminky.urs.cz/item/CS_URS_2025_01/119001405" TargetMode="External"/><Relationship Id="rId15" Type="http://schemas.openxmlformats.org/officeDocument/2006/relationships/hyperlink" Target="https://podminky.urs.cz/item/CS_URS_2025_01/132412222" TargetMode="External"/><Relationship Id="rId23" Type="http://schemas.openxmlformats.org/officeDocument/2006/relationships/hyperlink" Target="https://podminky.urs.cz/item/CS_URS_2025_01/151811242" TargetMode="External"/><Relationship Id="rId28" Type="http://schemas.openxmlformats.org/officeDocument/2006/relationships/hyperlink" Target="https://podminky.urs.cz/item/CS_URS_2025_01/162751137" TargetMode="External"/><Relationship Id="rId36" Type="http://schemas.openxmlformats.org/officeDocument/2006/relationships/hyperlink" Target="https://podminky.urs.cz/item/CS_URS_2025_01/174111101" TargetMode="External"/><Relationship Id="rId49" Type="http://schemas.openxmlformats.org/officeDocument/2006/relationships/hyperlink" Target="https://podminky.urs.cz/item/CS_URS_2025_01/452313151" TargetMode="External"/><Relationship Id="rId57" Type="http://schemas.openxmlformats.org/officeDocument/2006/relationships/hyperlink" Target="https://podminky.urs.cz/item/CS_URS_2025_01/877241218" TargetMode="External"/><Relationship Id="rId10" Type="http://schemas.openxmlformats.org/officeDocument/2006/relationships/hyperlink" Target="https://podminky.urs.cz/item/CS_URS_2025_01/132154204" TargetMode="External"/><Relationship Id="rId31" Type="http://schemas.openxmlformats.org/officeDocument/2006/relationships/hyperlink" Target="https://podminky.urs.cz/item/CS_URS_2025_01/162751159" TargetMode="External"/><Relationship Id="rId44" Type="http://schemas.openxmlformats.org/officeDocument/2006/relationships/hyperlink" Target="https://podminky.urs.cz/item/CS_URS_2025_01/181411132" TargetMode="External"/><Relationship Id="rId52" Type="http://schemas.openxmlformats.org/officeDocument/2006/relationships/hyperlink" Target="https://podminky.urs.cz/item/CS_URS_2025_01/857352122" TargetMode="External"/><Relationship Id="rId60" Type="http://schemas.openxmlformats.org/officeDocument/2006/relationships/hyperlink" Target="https://podminky.urs.cz/item/CS_URS_2025_01/877321218" TargetMode="External"/><Relationship Id="rId65" Type="http://schemas.openxmlformats.org/officeDocument/2006/relationships/hyperlink" Target="https://podminky.urs.cz/item/CS_URS_2025_01/877351219" TargetMode="External"/><Relationship Id="rId73" Type="http://schemas.openxmlformats.org/officeDocument/2006/relationships/hyperlink" Target="https://podminky.urs.cz/item/CS_URS_2025_01/899713111" TargetMode="External"/><Relationship Id="rId78" Type="http://schemas.openxmlformats.org/officeDocument/2006/relationships/hyperlink" Target="https://podminky.urs.cz/item/CS_URS_2025_01/997013501" TargetMode="External"/><Relationship Id="rId81" Type="http://schemas.openxmlformats.org/officeDocument/2006/relationships/hyperlink" Target="https://podminky.urs.cz/item/CS_URS_2025_01/998276101" TargetMode="External"/><Relationship Id="rId86" Type="http://schemas.openxmlformats.org/officeDocument/2006/relationships/drawing" Target="../drawings/drawing4.xml"/><Relationship Id="rId4" Type="http://schemas.openxmlformats.org/officeDocument/2006/relationships/hyperlink" Target="https://podminky.urs.cz/item/CS_URS_2025_01/115101201" TargetMode="External"/><Relationship Id="rId9" Type="http://schemas.openxmlformats.org/officeDocument/2006/relationships/hyperlink" Target="https://podminky.urs.cz/item/CS_URS_2025_01/132112222" TargetMode="External"/><Relationship Id="rId13" Type="http://schemas.openxmlformats.org/officeDocument/2006/relationships/hyperlink" Target="https://podminky.urs.cz/item/CS_URS_2025_01/132312222" TargetMode="External"/><Relationship Id="rId18" Type="http://schemas.openxmlformats.org/officeDocument/2006/relationships/hyperlink" Target="https://podminky.urs.cz/item/CS_URS_2025_01/132651214" TargetMode="External"/><Relationship Id="rId39" Type="http://schemas.openxmlformats.org/officeDocument/2006/relationships/hyperlink" Target="https://podminky.urs.cz/item/CS_URS_2025_01/175111101" TargetMode="External"/><Relationship Id="rId34" Type="http://schemas.openxmlformats.org/officeDocument/2006/relationships/hyperlink" Target="https://podminky.urs.cz/item/CS_URS_2025_01/171201231" TargetMode="External"/><Relationship Id="rId50" Type="http://schemas.openxmlformats.org/officeDocument/2006/relationships/hyperlink" Target="https://podminky.urs.cz/item/CS_URS_2025_01/452353111" TargetMode="External"/><Relationship Id="rId55" Type="http://schemas.openxmlformats.org/officeDocument/2006/relationships/hyperlink" Target="https://podminky.urs.cz/item/CS_URS_2025_01/871351212" TargetMode="External"/><Relationship Id="rId76" Type="http://schemas.openxmlformats.org/officeDocument/2006/relationships/hyperlink" Target="https://podminky.urs.cz/item/CS_URS_2025_01/899911233" TargetMode="External"/><Relationship Id="rId7" Type="http://schemas.openxmlformats.org/officeDocument/2006/relationships/hyperlink" Target="https://podminky.urs.cz/item/CS_URS_2025_01/121151103" TargetMode="External"/><Relationship Id="rId71" Type="http://schemas.openxmlformats.org/officeDocument/2006/relationships/hyperlink" Target="https://podminky.urs.cz/item/CS_URS_2025_01/899401112" TargetMode="External"/><Relationship Id="rId2" Type="http://schemas.openxmlformats.org/officeDocument/2006/relationships/hyperlink" Target="https://podminky.urs.cz/item/CS_URS_2025_01/112155221" TargetMode="External"/><Relationship Id="rId29" Type="http://schemas.openxmlformats.org/officeDocument/2006/relationships/hyperlink" Target="https://podminky.urs.cz/item/CS_URS_2025_01/162751139" TargetMode="External"/><Relationship Id="rId24" Type="http://schemas.openxmlformats.org/officeDocument/2006/relationships/hyperlink" Target="https://podminky.urs.cz/item/CS_URS_2025_01/162201422" TargetMode="External"/><Relationship Id="rId40" Type="http://schemas.openxmlformats.org/officeDocument/2006/relationships/hyperlink" Target="https://podminky.urs.cz/item/CS_URS_2025_01/175151101" TargetMode="External"/><Relationship Id="rId45" Type="http://schemas.openxmlformats.org/officeDocument/2006/relationships/hyperlink" Target="https://podminky.urs.cz/item/CS_URS_2025_01/182351023" TargetMode="External"/><Relationship Id="rId66" Type="http://schemas.openxmlformats.org/officeDocument/2006/relationships/hyperlink" Target="https://podminky.urs.cz/item/CS_URS_2025_01/891241112" TargetMode="External"/><Relationship Id="rId61" Type="http://schemas.openxmlformats.org/officeDocument/2006/relationships/hyperlink" Target="https://podminky.urs.cz/item/CS_URS_2025_01/877351102" TargetMode="External"/><Relationship Id="rId82" Type="http://schemas.openxmlformats.org/officeDocument/2006/relationships/hyperlink" Target="https://podminky.urs.cz/item/CS_URS_2025_01/998276126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182351023" TargetMode="External"/><Relationship Id="rId21" Type="http://schemas.openxmlformats.org/officeDocument/2006/relationships/hyperlink" Target="https://podminky.urs.cz/item/CS_URS_2025_01/174151101" TargetMode="External"/><Relationship Id="rId42" Type="http://schemas.openxmlformats.org/officeDocument/2006/relationships/hyperlink" Target="https://podminky.urs.cz/item/CS_URS_2025_01/631351102" TargetMode="External"/><Relationship Id="rId47" Type="http://schemas.openxmlformats.org/officeDocument/2006/relationships/hyperlink" Target="https://podminky.urs.cz/item/CS_URS_2025_01/871475811" TargetMode="External"/><Relationship Id="rId63" Type="http://schemas.openxmlformats.org/officeDocument/2006/relationships/hyperlink" Target="https://podminky.urs.cz/item/CS_URS_2025_01/997013862" TargetMode="External"/><Relationship Id="rId68" Type="http://schemas.openxmlformats.org/officeDocument/2006/relationships/hyperlink" Target="https://podminky.urs.cz/item/CS_URS_2025_01/711141559" TargetMode="External"/><Relationship Id="rId2" Type="http://schemas.openxmlformats.org/officeDocument/2006/relationships/hyperlink" Target="https://podminky.urs.cz/item/CS_URS_2025_01/115101301" TargetMode="External"/><Relationship Id="rId16" Type="http://schemas.openxmlformats.org/officeDocument/2006/relationships/hyperlink" Target="https://podminky.urs.cz/item/CS_URS_2025_01/162751159" TargetMode="External"/><Relationship Id="rId29" Type="http://schemas.openxmlformats.org/officeDocument/2006/relationships/hyperlink" Target="https://podminky.urs.cz/item/CS_URS_2025_01/382122122" TargetMode="External"/><Relationship Id="rId11" Type="http://schemas.openxmlformats.org/officeDocument/2006/relationships/hyperlink" Target="https://podminky.urs.cz/item/CS_URS_2025_01/162451106" TargetMode="External"/><Relationship Id="rId24" Type="http://schemas.openxmlformats.org/officeDocument/2006/relationships/hyperlink" Target="https://podminky.urs.cz/item/CS_URS_2025_01/181411132" TargetMode="External"/><Relationship Id="rId32" Type="http://schemas.openxmlformats.org/officeDocument/2006/relationships/hyperlink" Target="https://podminky.urs.cz/item/CS_URS_2025_01/451573111" TargetMode="External"/><Relationship Id="rId37" Type="http://schemas.openxmlformats.org/officeDocument/2006/relationships/hyperlink" Target="https://podminky.urs.cz/item/CS_URS_2025_01/631311115" TargetMode="External"/><Relationship Id="rId40" Type="http://schemas.openxmlformats.org/officeDocument/2006/relationships/hyperlink" Target="https://podminky.urs.cz/item/CS_URS_2025_01/631319211" TargetMode="External"/><Relationship Id="rId45" Type="http://schemas.openxmlformats.org/officeDocument/2006/relationships/hyperlink" Target="https://podminky.urs.cz/item/CS_URS_2025_01/857354122" TargetMode="External"/><Relationship Id="rId53" Type="http://schemas.openxmlformats.org/officeDocument/2006/relationships/hyperlink" Target="https://podminky.urs.cz/item/CS_URS_2025_01/899713111" TargetMode="External"/><Relationship Id="rId58" Type="http://schemas.openxmlformats.org/officeDocument/2006/relationships/hyperlink" Target="https://podminky.urs.cz/item/CS_URS_2025_01/977151133" TargetMode="External"/><Relationship Id="rId66" Type="http://schemas.openxmlformats.org/officeDocument/2006/relationships/hyperlink" Target="https://podminky.urs.cz/item/CS_URS_2025_01/711111001" TargetMode="External"/><Relationship Id="rId74" Type="http://schemas.openxmlformats.org/officeDocument/2006/relationships/hyperlink" Target="https://podminky.urs.cz/item/CS_URS_2025_01/783937163" TargetMode="External"/><Relationship Id="rId5" Type="http://schemas.openxmlformats.org/officeDocument/2006/relationships/hyperlink" Target="https://podminky.urs.cz/item/CS_URS_2025_01/131251203" TargetMode="External"/><Relationship Id="rId61" Type="http://schemas.openxmlformats.org/officeDocument/2006/relationships/hyperlink" Target="https://podminky.urs.cz/item/CS_URS_2025_01/997013509" TargetMode="External"/><Relationship Id="rId19" Type="http://schemas.openxmlformats.org/officeDocument/2006/relationships/hyperlink" Target="https://podminky.urs.cz/item/CS_URS_2025_01/171201231" TargetMode="External"/><Relationship Id="rId14" Type="http://schemas.openxmlformats.org/officeDocument/2006/relationships/hyperlink" Target="https://podminky.urs.cz/item/CS_URS_2025_01/162751139" TargetMode="External"/><Relationship Id="rId22" Type="http://schemas.openxmlformats.org/officeDocument/2006/relationships/hyperlink" Target="https://podminky.urs.cz/item/CS_URS_2025_01/174251109" TargetMode="External"/><Relationship Id="rId27" Type="http://schemas.openxmlformats.org/officeDocument/2006/relationships/hyperlink" Target="https://podminky.urs.cz/item/CS_URS_2025_01/211971110" TargetMode="External"/><Relationship Id="rId30" Type="http://schemas.openxmlformats.org/officeDocument/2006/relationships/hyperlink" Target="https://podminky.urs.cz/item/CS_URS_2025_01/382123212" TargetMode="External"/><Relationship Id="rId35" Type="http://schemas.openxmlformats.org/officeDocument/2006/relationships/hyperlink" Target="https://podminky.urs.cz/item/CS_URS_2025_01/452351112" TargetMode="External"/><Relationship Id="rId43" Type="http://schemas.openxmlformats.org/officeDocument/2006/relationships/hyperlink" Target="https://podminky.urs.cz/item/CS_URS_2025_01/632481213" TargetMode="External"/><Relationship Id="rId48" Type="http://schemas.openxmlformats.org/officeDocument/2006/relationships/hyperlink" Target="https://podminky.urs.cz/item/CS_URS_2025_01/877351219" TargetMode="External"/><Relationship Id="rId56" Type="http://schemas.openxmlformats.org/officeDocument/2006/relationships/hyperlink" Target="https://podminky.urs.cz/item/CS_URS_2025_01/977151128" TargetMode="External"/><Relationship Id="rId64" Type="http://schemas.openxmlformats.org/officeDocument/2006/relationships/hyperlink" Target="https://podminky.urs.cz/item/CS_URS_2025_01/998144471" TargetMode="External"/><Relationship Id="rId69" Type="http://schemas.openxmlformats.org/officeDocument/2006/relationships/hyperlink" Target="https://podminky.urs.cz/item/CS_URS_2025_01/711142559" TargetMode="External"/><Relationship Id="rId8" Type="http://schemas.openxmlformats.org/officeDocument/2006/relationships/hyperlink" Target="https://podminky.urs.cz/item/CS_URS_2025_01/131551203" TargetMode="External"/><Relationship Id="rId51" Type="http://schemas.openxmlformats.org/officeDocument/2006/relationships/hyperlink" Target="https://podminky.urs.cz/item/CS_URS_2025_01/891351222" TargetMode="External"/><Relationship Id="rId72" Type="http://schemas.openxmlformats.org/officeDocument/2006/relationships/hyperlink" Target="https://podminky.urs.cz/item/CS_URS_2025_01/998711111" TargetMode="External"/><Relationship Id="rId3" Type="http://schemas.openxmlformats.org/officeDocument/2006/relationships/hyperlink" Target="https://podminky.urs.cz/item/CS_URS_2025_01/121151103" TargetMode="External"/><Relationship Id="rId12" Type="http://schemas.openxmlformats.org/officeDocument/2006/relationships/hyperlink" Target="https://podminky.urs.cz/item/CS_URS_2025_01/162451126" TargetMode="External"/><Relationship Id="rId17" Type="http://schemas.openxmlformats.org/officeDocument/2006/relationships/hyperlink" Target="https://podminky.urs.cz/item/CS_URS_2025_01/167151101" TargetMode="External"/><Relationship Id="rId25" Type="http://schemas.openxmlformats.org/officeDocument/2006/relationships/hyperlink" Target="https://podminky.urs.cz/item/CS_URS_2025_01/181951114" TargetMode="External"/><Relationship Id="rId33" Type="http://schemas.openxmlformats.org/officeDocument/2006/relationships/hyperlink" Target="https://podminky.urs.cz/item/CS_URS_2025_01/452321131" TargetMode="External"/><Relationship Id="rId38" Type="http://schemas.openxmlformats.org/officeDocument/2006/relationships/hyperlink" Target="https://podminky.urs.cz/item/CS_URS_2025_01/631311135" TargetMode="External"/><Relationship Id="rId46" Type="http://schemas.openxmlformats.org/officeDocument/2006/relationships/hyperlink" Target="https://podminky.urs.cz/item/CS_URS_2025_01/871470410" TargetMode="External"/><Relationship Id="rId59" Type="http://schemas.openxmlformats.org/officeDocument/2006/relationships/hyperlink" Target="https://podminky.urs.cz/item/CS_URS_2025_01/977151139" TargetMode="External"/><Relationship Id="rId67" Type="http://schemas.openxmlformats.org/officeDocument/2006/relationships/hyperlink" Target="https://podminky.urs.cz/item/CS_URS_2025_01/711112001" TargetMode="External"/><Relationship Id="rId20" Type="http://schemas.openxmlformats.org/officeDocument/2006/relationships/hyperlink" Target="https://podminky.urs.cz/item/CS_URS_2025_01/171251201" TargetMode="External"/><Relationship Id="rId41" Type="http://schemas.openxmlformats.org/officeDocument/2006/relationships/hyperlink" Target="https://podminky.urs.cz/item/CS_URS_2025_01/631351101" TargetMode="External"/><Relationship Id="rId54" Type="http://schemas.openxmlformats.org/officeDocument/2006/relationships/hyperlink" Target="https://podminky.urs.cz/item/CS_URS_2025_01/949101111" TargetMode="External"/><Relationship Id="rId62" Type="http://schemas.openxmlformats.org/officeDocument/2006/relationships/hyperlink" Target="https://podminky.urs.cz/item/CS_URS_2025_01/997013813" TargetMode="External"/><Relationship Id="rId70" Type="http://schemas.openxmlformats.org/officeDocument/2006/relationships/hyperlink" Target="https://podminky.urs.cz/item/CS_URS_2025_01/711161112" TargetMode="External"/><Relationship Id="rId75" Type="http://schemas.openxmlformats.org/officeDocument/2006/relationships/printerSettings" Target="../printerSettings/printerSettings5.bin"/><Relationship Id="rId1" Type="http://schemas.openxmlformats.org/officeDocument/2006/relationships/hyperlink" Target="https://podminky.urs.cz/item/CS_URS_2025_01/115101201" TargetMode="External"/><Relationship Id="rId6" Type="http://schemas.openxmlformats.org/officeDocument/2006/relationships/hyperlink" Target="https://podminky.urs.cz/item/CS_URS_2025_01/131351203" TargetMode="External"/><Relationship Id="rId15" Type="http://schemas.openxmlformats.org/officeDocument/2006/relationships/hyperlink" Target="https://podminky.urs.cz/item/CS_URS_2025_01/162751157" TargetMode="External"/><Relationship Id="rId23" Type="http://schemas.openxmlformats.org/officeDocument/2006/relationships/hyperlink" Target="https://podminky.urs.cz/item/CS_URS_2025_01/175151201" TargetMode="External"/><Relationship Id="rId28" Type="http://schemas.openxmlformats.org/officeDocument/2006/relationships/hyperlink" Target="https://podminky.urs.cz/item/CS_URS_2025_01/212752101" TargetMode="External"/><Relationship Id="rId36" Type="http://schemas.openxmlformats.org/officeDocument/2006/relationships/hyperlink" Target="https://podminky.urs.cz/item/CS_URS_2025_01/452368211" TargetMode="External"/><Relationship Id="rId49" Type="http://schemas.openxmlformats.org/officeDocument/2006/relationships/hyperlink" Target="https://podminky.urs.cz/item/CS_URS_2025_01/891241222" TargetMode="External"/><Relationship Id="rId57" Type="http://schemas.openxmlformats.org/officeDocument/2006/relationships/hyperlink" Target="https://podminky.urs.cz/item/CS_URS_2025_01/977151131" TargetMode="External"/><Relationship Id="rId10" Type="http://schemas.openxmlformats.org/officeDocument/2006/relationships/hyperlink" Target="https://podminky.urs.cz/item/CS_URS_2025_01/139001101" TargetMode="External"/><Relationship Id="rId31" Type="http://schemas.openxmlformats.org/officeDocument/2006/relationships/hyperlink" Target="https://podminky.urs.cz/item/CS_URS_2025_01/451572111" TargetMode="External"/><Relationship Id="rId44" Type="http://schemas.openxmlformats.org/officeDocument/2006/relationships/hyperlink" Target="https://podminky.urs.cz/item/CS_URS_2025_01/857242122" TargetMode="External"/><Relationship Id="rId52" Type="http://schemas.openxmlformats.org/officeDocument/2006/relationships/hyperlink" Target="https://podminky.urs.cz/item/CS_URS_2025_01/899501221" TargetMode="External"/><Relationship Id="rId60" Type="http://schemas.openxmlformats.org/officeDocument/2006/relationships/hyperlink" Target="https://podminky.urs.cz/item/CS_URS_2025_01/997013501" TargetMode="External"/><Relationship Id="rId65" Type="http://schemas.openxmlformats.org/officeDocument/2006/relationships/hyperlink" Target="https://podminky.urs.cz/item/CS_URS_2025_01/998144473" TargetMode="External"/><Relationship Id="rId73" Type="http://schemas.openxmlformats.org/officeDocument/2006/relationships/hyperlink" Target="https://podminky.urs.cz/item/CS_URS_2025_01/783933161" TargetMode="External"/><Relationship Id="rId4" Type="http://schemas.openxmlformats.org/officeDocument/2006/relationships/hyperlink" Target="https://podminky.urs.cz/item/CS_URS_2025_01/131151203" TargetMode="External"/><Relationship Id="rId9" Type="http://schemas.openxmlformats.org/officeDocument/2006/relationships/hyperlink" Target="https://podminky.urs.cz/item/CS_URS_2025_01/131651213" TargetMode="External"/><Relationship Id="rId13" Type="http://schemas.openxmlformats.org/officeDocument/2006/relationships/hyperlink" Target="https://podminky.urs.cz/item/CS_URS_2025_01/162751137" TargetMode="External"/><Relationship Id="rId18" Type="http://schemas.openxmlformats.org/officeDocument/2006/relationships/hyperlink" Target="https://podminky.urs.cz/item/CS_URS_2025_01/167151102" TargetMode="External"/><Relationship Id="rId39" Type="http://schemas.openxmlformats.org/officeDocument/2006/relationships/hyperlink" Target="https://podminky.urs.cz/item/CS_URS_2025_01/631319013" TargetMode="External"/><Relationship Id="rId34" Type="http://schemas.openxmlformats.org/officeDocument/2006/relationships/hyperlink" Target="https://podminky.urs.cz/item/CS_URS_2025_01/452351111" TargetMode="External"/><Relationship Id="rId50" Type="http://schemas.openxmlformats.org/officeDocument/2006/relationships/hyperlink" Target="https://podminky.urs.cz/item/CS_URS_2025_01/891261222" TargetMode="External"/><Relationship Id="rId55" Type="http://schemas.openxmlformats.org/officeDocument/2006/relationships/hyperlink" Target="https://podminky.urs.cz/item/CS_URS_2025_01/952903112" TargetMode="External"/><Relationship Id="rId76" Type="http://schemas.openxmlformats.org/officeDocument/2006/relationships/drawing" Target="../drawings/drawing5.xml"/><Relationship Id="rId7" Type="http://schemas.openxmlformats.org/officeDocument/2006/relationships/hyperlink" Target="https://podminky.urs.cz/item/CS_URS_2025_01/131451203" TargetMode="External"/><Relationship Id="rId71" Type="http://schemas.openxmlformats.org/officeDocument/2006/relationships/hyperlink" Target="https://podminky.urs.cz/item/CS_URS_2025_01/711161212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151101201" TargetMode="External"/><Relationship Id="rId21" Type="http://schemas.openxmlformats.org/officeDocument/2006/relationships/hyperlink" Target="https://podminky.urs.cz/item/CS_URS_2025_01/132354204" TargetMode="External"/><Relationship Id="rId42" Type="http://schemas.openxmlformats.org/officeDocument/2006/relationships/hyperlink" Target="https://podminky.urs.cz/item/CS_URS_2025_01/174151101" TargetMode="External"/><Relationship Id="rId47" Type="http://schemas.openxmlformats.org/officeDocument/2006/relationships/hyperlink" Target="https://podminky.urs.cz/item/CS_URS_2025_01/185804312" TargetMode="External"/><Relationship Id="rId63" Type="http://schemas.openxmlformats.org/officeDocument/2006/relationships/hyperlink" Target="https://podminky.urs.cz/item/CS_URS_2025_01/877321101" TargetMode="External"/><Relationship Id="rId68" Type="http://schemas.openxmlformats.org/officeDocument/2006/relationships/hyperlink" Target="https://podminky.urs.cz/item/CS_URS_2025_01/891247112" TargetMode="External"/><Relationship Id="rId84" Type="http://schemas.openxmlformats.org/officeDocument/2006/relationships/hyperlink" Target="https://podminky.urs.cz/item/CS_URS_2025_01/997221551" TargetMode="External"/><Relationship Id="rId89" Type="http://schemas.openxmlformats.org/officeDocument/2006/relationships/hyperlink" Target="https://podminky.urs.cz/item/CS_URS_2025_01/998225111" TargetMode="External"/><Relationship Id="rId16" Type="http://schemas.openxmlformats.org/officeDocument/2006/relationships/hyperlink" Target="https://podminky.urs.cz/item/CS_URS_2025_01/131551202" TargetMode="External"/><Relationship Id="rId11" Type="http://schemas.openxmlformats.org/officeDocument/2006/relationships/hyperlink" Target="https://podminky.urs.cz/item/CS_URS_2025_01/131351201" TargetMode="External"/><Relationship Id="rId32" Type="http://schemas.openxmlformats.org/officeDocument/2006/relationships/hyperlink" Target="https://podminky.urs.cz/item/CS_URS_2025_01/162451106" TargetMode="External"/><Relationship Id="rId37" Type="http://schemas.openxmlformats.org/officeDocument/2006/relationships/hyperlink" Target="https://podminky.urs.cz/item/CS_URS_2025_01/162751159" TargetMode="External"/><Relationship Id="rId53" Type="http://schemas.openxmlformats.org/officeDocument/2006/relationships/hyperlink" Target="https://podminky.urs.cz/item/CS_URS_2025_01/564871016" TargetMode="External"/><Relationship Id="rId58" Type="http://schemas.openxmlformats.org/officeDocument/2006/relationships/hyperlink" Target="https://podminky.urs.cz/item/CS_URS_2025_01/577145122" TargetMode="External"/><Relationship Id="rId74" Type="http://schemas.openxmlformats.org/officeDocument/2006/relationships/hyperlink" Target="https://podminky.urs.cz/item/CS_URS_2025_01/899401112" TargetMode="External"/><Relationship Id="rId79" Type="http://schemas.openxmlformats.org/officeDocument/2006/relationships/hyperlink" Target="https://podminky.urs.cz/item/CS_URS_2025_01/899911231" TargetMode="External"/><Relationship Id="rId5" Type="http://schemas.openxmlformats.org/officeDocument/2006/relationships/hyperlink" Target="https://podminky.urs.cz/item/CS_URS_2025_01/115101301" TargetMode="External"/><Relationship Id="rId90" Type="http://schemas.openxmlformats.org/officeDocument/2006/relationships/hyperlink" Target="https://podminky.urs.cz/item/CS_URS_2025_01/998225192" TargetMode="External"/><Relationship Id="rId95" Type="http://schemas.openxmlformats.org/officeDocument/2006/relationships/printerSettings" Target="../printerSettings/printerSettings6.bin"/><Relationship Id="rId22" Type="http://schemas.openxmlformats.org/officeDocument/2006/relationships/hyperlink" Target="https://podminky.urs.cz/item/CS_URS_2025_01/132454204" TargetMode="External"/><Relationship Id="rId27" Type="http://schemas.openxmlformats.org/officeDocument/2006/relationships/hyperlink" Target="https://podminky.urs.cz/item/CS_URS_2025_01/151101211" TargetMode="External"/><Relationship Id="rId43" Type="http://schemas.openxmlformats.org/officeDocument/2006/relationships/hyperlink" Target="https://podminky.urs.cz/item/CS_URS_2025_01/174251109" TargetMode="External"/><Relationship Id="rId48" Type="http://schemas.openxmlformats.org/officeDocument/2006/relationships/hyperlink" Target="https://podminky.urs.cz/item/CS_URS_2025_01/359901111" TargetMode="External"/><Relationship Id="rId64" Type="http://schemas.openxmlformats.org/officeDocument/2006/relationships/hyperlink" Target="https://podminky.urs.cz/item/CS_URS_2025_01/877321112" TargetMode="External"/><Relationship Id="rId69" Type="http://schemas.openxmlformats.org/officeDocument/2006/relationships/hyperlink" Target="https://podminky.urs.cz/item/CS_URS_2025_01/891311112" TargetMode="External"/><Relationship Id="rId8" Type="http://schemas.openxmlformats.org/officeDocument/2006/relationships/hyperlink" Target="https://podminky.urs.cz/item/CS_URS_2025_01/131151202" TargetMode="External"/><Relationship Id="rId51" Type="http://schemas.openxmlformats.org/officeDocument/2006/relationships/hyperlink" Target="https://podminky.urs.cz/item/CS_URS_2025_01/452353111" TargetMode="External"/><Relationship Id="rId72" Type="http://schemas.openxmlformats.org/officeDocument/2006/relationships/hyperlink" Target="https://podminky.urs.cz/item/CS_URS_2025_01/892353122" TargetMode="External"/><Relationship Id="rId80" Type="http://schemas.openxmlformats.org/officeDocument/2006/relationships/hyperlink" Target="https://podminky.urs.cz/item/CS_URS_2025_01/899913162" TargetMode="External"/><Relationship Id="rId85" Type="http://schemas.openxmlformats.org/officeDocument/2006/relationships/hyperlink" Target="https://podminky.urs.cz/item/CS_URS_2025_01/997221559" TargetMode="External"/><Relationship Id="rId93" Type="http://schemas.openxmlformats.org/officeDocument/2006/relationships/hyperlink" Target="https://podminky.urs.cz/item/CS_URS_2025_01/230202020" TargetMode="External"/><Relationship Id="rId3" Type="http://schemas.openxmlformats.org/officeDocument/2006/relationships/hyperlink" Target="https://podminky.urs.cz/item/CS_URS_2025_01/113154543" TargetMode="External"/><Relationship Id="rId12" Type="http://schemas.openxmlformats.org/officeDocument/2006/relationships/hyperlink" Target="https://podminky.urs.cz/item/CS_URS_2025_01/131351202" TargetMode="External"/><Relationship Id="rId17" Type="http://schemas.openxmlformats.org/officeDocument/2006/relationships/hyperlink" Target="https://podminky.urs.cz/item/CS_URS_2025_01/131651211" TargetMode="External"/><Relationship Id="rId25" Type="http://schemas.openxmlformats.org/officeDocument/2006/relationships/hyperlink" Target="https://podminky.urs.cz/item/CS_URS_2025_01/139001101" TargetMode="External"/><Relationship Id="rId33" Type="http://schemas.openxmlformats.org/officeDocument/2006/relationships/hyperlink" Target="https://podminky.urs.cz/item/CS_URS_2025_01/162451126" TargetMode="External"/><Relationship Id="rId38" Type="http://schemas.openxmlformats.org/officeDocument/2006/relationships/hyperlink" Target="https://podminky.urs.cz/item/CS_URS_2025_01/167151111" TargetMode="External"/><Relationship Id="rId46" Type="http://schemas.openxmlformats.org/officeDocument/2006/relationships/hyperlink" Target="https://podminky.urs.cz/item/CS_URS_2025_01/181411131" TargetMode="External"/><Relationship Id="rId59" Type="http://schemas.openxmlformats.org/officeDocument/2006/relationships/hyperlink" Target="https://podminky.urs.cz/item/CS_URS_2025_01/857242122" TargetMode="External"/><Relationship Id="rId67" Type="http://schemas.openxmlformats.org/officeDocument/2006/relationships/hyperlink" Target="https://podminky.urs.cz/item/CS_URS_2025_01/891241112" TargetMode="External"/><Relationship Id="rId20" Type="http://schemas.openxmlformats.org/officeDocument/2006/relationships/hyperlink" Target="https://podminky.urs.cz/item/CS_URS_2025_01/132254204" TargetMode="External"/><Relationship Id="rId41" Type="http://schemas.openxmlformats.org/officeDocument/2006/relationships/hyperlink" Target="https://podminky.urs.cz/item/CS_URS_2025_01/171251201" TargetMode="External"/><Relationship Id="rId54" Type="http://schemas.openxmlformats.org/officeDocument/2006/relationships/hyperlink" Target="https://podminky.urs.cz/item/CS_URS_2025_01/564910411" TargetMode="External"/><Relationship Id="rId62" Type="http://schemas.openxmlformats.org/officeDocument/2006/relationships/hyperlink" Target="https://podminky.urs.cz/item/CS_URS_2025_01/871351811" TargetMode="External"/><Relationship Id="rId70" Type="http://schemas.openxmlformats.org/officeDocument/2006/relationships/hyperlink" Target="https://podminky.urs.cz/item/CS_URS_2025_01/891319951" TargetMode="External"/><Relationship Id="rId75" Type="http://schemas.openxmlformats.org/officeDocument/2006/relationships/hyperlink" Target="https://podminky.urs.cz/item/CS_URS_2025_01/899401113" TargetMode="External"/><Relationship Id="rId83" Type="http://schemas.openxmlformats.org/officeDocument/2006/relationships/hyperlink" Target="https://podminky.urs.cz/item/CS_URS_2025_01/997013813" TargetMode="External"/><Relationship Id="rId88" Type="http://schemas.openxmlformats.org/officeDocument/2006/relationships/hyperlink" Target="https://podminky.urs.cz/item/CS_URS_2025_01/997221875" TargetMode="External"/><Relationship Id="rId91" Type="http://schemas.openxmlformats.org/officeDocument/2006/relationships/hyperlink" Target="https://podminky.urs.cz/item/CS_URS_2025_01/998276101" TargetMode="External"/><Relationship Id="rId96" Type="http://schemas.openxmlformats.org/officeDocument/2006/relationships/drawing" Target="../drawings/drawing6.xml"/><Relationship Id="rId1" Type="http://schemas.openxmlformats.org/officeDocument/2006/relationships/hyperlink" Target="https://podminky.urs.cz/item/CS_URS_2025_01/113107323" TargetMode="External"/><Relationship Id="rId6" Type="http://schemas.openxmlformats.org/officeDocument/2006/relationships/hyperlink" Target="https://podminky.urs.cz/item/CS_URS_2025_01/121151103" TargetMode="External"/><Relationship Id="rId15" Type="http://schemas.openxmlformats.org/officeDocument/2006/relationships/hyperlink" Target="https://podminky.urs.cz/item/CS_URS_2025_01/131551201" TargetMode="External"/><Relationship Id="rId23" Type="http://schemas.openxmlformats.org/officeDocument/2006/relationships/hyperlink" Target="https://podminky.urs.cz/item/CS_URS_2025_01/132554204" TargetMode="External"/><Relationship Id="rId28" Type="http://schemas.openxmlformats.org/officeDocument/2006/relationships/hyperlink" Target="https://podminky.urs.cz/item/CS_URS_2025_01/151101401" TargetMode="External"/><Relationship Id="rId36" Type="http://schemas.openxmlformats.org/officeDocument/2006/relationships/hyperlink" Target="https://podminky.urs.cz/item/CS_URS_2025_01/162751157" TargetMode="External"/><Relationship Id="rId49" Type="http://schemas.openxmlformats.org/officeDocument/2006/relationships/hyperlink" Target="https://podminky.urs.cz/item/CS_URS_2025_01/451572111" TargetMode="External"/><Relationship Id="rId57" Type="http://schemas.openxmlformats.org/officeDocument/2006/relationships/hyperlink" Target="https://podminky.urs.cz/item/CS_URS_2025_01/577144121" TargetMode="External"/><Relationship Id="rId10" Type="http://schemas.openxmlformats.org/officeDocument/2006/relationships/hyperlink" Target="https://podminky.urs.cz/item/CS_URS_2025_01/131251202" TargetMode="External"/><Relationship Id="rId31" Type="http://schemas.openxmlformats.org/officeDocument/2006/relationships/hyperlink" Target="https://podminky.urs.cz/item/CS_URS_2025_01/151811231" TargetMode="External"/><Relationship Id="rId44" Type="http://schemas.openxmlformats.org/officeDocument/2006/relationships/hyperlink" Target="https://podminky.urs.cz/item/CS_URS_2025_01/175151101" TargetMode="External"/><Relationship Id="rId52" Type="http://schemas.openxmlformats.org/officeDocument/2006/relationships/hyperlink" Target="https://podminky.urs.cz/item/CS_URS_2025_01/452353112" TargetMode="External"/><Relationship Id="rId60" Type="http://schemas.openxmlformats.org/officeDocument/2006/relationships/hyperlink" Target="https://podminky.urs.cz/item/CS_URS_2025_01/857314122" TargetMode="External"/><Relationship Id="rId65" Type="http://schemas.openxmlformats.org/officeDocument/2006/relationships/hyperlink" Target="https://podminky.urs.cz/item/CS_URS_2025_01/877321201" TargetMode="External"/><Relationship Id="rId73" Type="http://schemas.openxmlformats.org/officeDocument/2006/relationships/hyperlink" Target="https://podminky.urs.cz/item/CS_URS_2025_01/892372111" TargetMode="External"/><Relationship Id="rId78" Type="http://schemas.openxmlformats.org/officeDocument/2006/relationships/hyperlink" Target="https://podminky.urs.cz/item/CS_URS_2025_01/899722113" TargetMode="External"/><Relationship Id="rId81" Type="http://schemas.openxmlformats.org/officeDocument/2006/relationships/hyperlink" Target="https://podminky.urs.cz/item/CS_URS_2025_01/919732211" TargetMode="External"/><Relationship Id="rId86" Type="http://schemas.openxmlformats.org/officeDocument/2006/relationships/hyperlink" Target="https://podminky.urs.cz/item/CS_URS_2025_01/997221665" TargetMode="External"/><Relationship Id="rId94" Type="http://schemas.openxmlformats.org/officeDocument/2006/relationships/hyperlink" Target="https://podminky.urs.cz/item/CS_URS_2025_01/230202073" TargetMode="External"/><Relationship Id="rId4" Type="http://schemas.openxmlformats.org/officeDocument/2006/relationships/hyperlink" Target="https://podminky.urs.cz/item/CS_URS_2025_01/115101201" TargetMode="External"/><Relationship Id="rId9" Type="http://schemas.openxmlformats.org/officeDocument/2006/relationships/hyperlink" Target="https://podminky.urs.cz/item/CS_URS_2025_01/131251201" TargetMode="External"/><Relationship Id="rId13" Type="http://schemas.openxmlformats.org/officeDocument/2006/relationships/hyperlink" Target="https://podminky.urs.cz/item/CS_URS_2025_01/131451201" TargetMode="External"/><Relationship Id="rId18" Type="http://schemas.openxmlformats.org/officeDocument/2006/relationships/hyperlink" Target="https://podminky.urs.cz/item/CS_URS_2025_01/131651212" TargetMode="External"/><Relationship Id="rId39" Type="http://schemas.openxmlformats.org/officeDocument/2006/relationships/hyperlink" Target="https://podminky.urs.cz/item/CS_URS_2025_01/167151112" TargetMode="External"/><Relationship Id="rId34" Type="http://schemas.openxmlformats.org/officeDocument/2006/relationships/hyperlink" Target="https://podminky.urs.cz/item/CS_URS_2025_01/162751137" TargetMode="External"/><Relationship Id="rId50" Type="http://schemas.openxmlformats.org/officeDocument/2006/relationships/hyperlink" Target="https://podminky.urs.cz/item/CS_URS_2025_01/452313151" TargetMode="External"/><Relationship Id="rId55" Type="http://schemas.openxmlformats.org/officeDocument/2006/relationships/hyperlink" Target="https://podminky.urs.cz/item/CS_URS_2025_01/573191111" TargetMode="External"/><Relationship Id="rId76" Type="http://schemas.openxmlformats.org/officeDocument/2006/relationships/hyperlink" Target="https://podminky.urs.cz/item/CS_URS_2025_01/899712111" TargetMode="External"/><Relationship Id="rId7" Type="http://schemas.openxmlformats.org/officeDocument/2006/relationships/hyperlink" Target="https://podminky.urs.cz/item/CS_URS_2025_01/131151201" TargetMode="External"/><Relationship Id="rId71" Type="http://schemas.openxmlformats.org/officeDocument/2006/relationships/hyperlink" Target="https://podminky.urs.cz/item/CS_URS_2025_01/892351111" TargetMode="External"/><Relationship Id="rId92" Type="http://schemas.openxmlformats.org/officeDocument/2006/relationships/hyperlink" Target="https://podminky.urs.cz/item/CS_URS_2025_01/998276126" TargetMode="External"/><Relationship Id="rId2" Type="http://schemas.openxmlformats.org/officeDocument/2006/relationships/hyperlink" Target="https://podminky.urs.cz/item/CS_URS_2025_01/113107342" TargetMode="External"/><Relationship Id="rId29" Type="http://schemas.openxmlformats.org/officeDocument/2006/relationships/hyperlink" Target="https://podminky.urs.cz/item/CS_URS_2025_01/151101411" TargetMode="External"/><Relationship Id="rId24" Type="http://schemas.openxmlformats.org/officeDocument/2006/relationships/hyperlink" Target="https://podminky.urs.cz/item/CS_URS_2025_01/132651214" TargetMode="External"/><Relationship Id="rId40" Type="http://schemas.openxmlformats.org/officeDocument/2006/relationships/hyperlink" Target="https://podminky.urs.cz/item/CS_URS_2025_01/171201231" TargetMode="External"/><Relationship Id="rId45" Type="http://schemas.openxmlformats.org/officeDocument/2006/relationships/hyperlink" Target="https://podminky.urs.cz/item/CS_URS_2025_01/181351003" TargetMode="External"/><Relationship Id="rId66" Type="http://schemas.openxmlformats.org/officeDocument/2006/relationships/hyperlink" Target="https://podminky.urs.cz/item/CS_URS_2025_01/877321218" TargetMode="External"/><Relationship Id="rId87" Type="http://schemas.openxmlformats.org/officeDocument/2006/relationships/hyperlink" Target="https://podminky.urs.cz/item/CS_URS_2025_01/997221873" TargetMode="External"/><Relationship Id="rId61" Type="http://schemas.openxmlformats.org/officeDocument/2006/relationships/hyperlink" Target="https://podminky.urs.cz/item/CS_URS_2025_01/871321211" TargetMode="External"/><Relationship Id="rId82" Type="http://schemas.openxmlformats.org/officeDocument/2006/relationships/hyperlink" Target="https://podminky.urs.cz/item/CS_URS_2025_01/919735112" TargetMode="External"/><Relationship Id="rId19" Type="http://schemas.openxmlformats.org/officeDocument/2006/relationships/hyperlink" Target="https://podminky.urs.cz/item/CS_URS_2025_01/132154204" TargetMode="External"/><Relationship Id="rId14" Type="http://schemas.openxmlformats.org/officeDocument/2006/relationships/hyperlink" Target="https://podminky.urs.cz/item/CS_URS_2025_01/131451202" TargetMode="External"/><Relationship Id="rId30" Type="http://schemas.openxmlformats.org/officeDocument/2006/relationships/hyperlink" Target="https://podminky.urs.cz/item/CS_URS_2025_01/151811131" TargetMode="External"/><Relationship Id="rId35" Type="http://schemas.openxmlformats.org/officeDocument/2006/relationships/hyperlink" Target="https://podminky.urs.cz/item/CS_URS_2025_01/162751139" TargetMode="External"/><Relationship Id="rId56" Type="http://schemas.openxmlformats.org/officeDocument/2006/relationships/hyperlink" Target="https://podminky.urs.cz/item/CS_URS_2025_01/573231108" TargetMode="External"/><Relationship Id="rId77" Type="http://schemas.openxmlformats.org/officeDocument/2006/relationships/hyperlink" Target="https://podminky.urs.cz/item/CS_URS_2025_01/89972111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132254204" TargetMode="External"/><Relationship Id="rId21" Type="http://schemas.openxmlformats.org/officeDocument/2006/relationships/hyperlink" Target="https://podminky.urs.cz/item/CS_URS_2025_01/131651211" TargetMode="External"/><Relationship Id="rId42" Type="http://schemas.openxmlformats.org/officeDocument/2006/relationships/hyperlink" Target="https://podminky.urs.cz/item/CS_URS_2025_01/162751119" TargetMode="External"/><Relationship Id="rId47" Type="http://schemas.openxmlformats.org/officeDocument/2006/relationships/hyperlink" Target="https://podminky.urs.cz/item/CS_URS_2025_01/167151111" TargetMode="External"/><Relationship Id="rId63" Type="http://schemas.openxmlformats.org/officeDocument/2006/relationships/hyperlink" Target="https://podminky.urs.cz/item/CS_URS_2025_01/452353112" TargetMode="External"/><Relationship Id="rId68" Type="http://schemas.openxmlformats.org/officeDocument/2006/relationships/hyperlink" Target="https://podminky.urs.cz/item/CS_URS_2025_01/573231108" TargetMode="External"/><Relationship Id="rId84" Type="http://schemas.openxmlformats.org/officeDocument/2006/relationships/hyperlink" Target="https://podminky.urs.cz/item/CS_URS_2025_01/891249951" TargetMode="External"/><Relationship Id="rId89" Type="http://schemas.openxmlformats.org/officeDocument/2006/relationships/hyperlink" Target="https://podminky.urs.cz/item/CS_URS_2025_01/892372111" TargetMode="External"/><Relationship Id="rId112" Type="http://schemas.openxmlformats.org/officeDocument/2006/relationships/hyperlink" Target="https://podminky.urs.cz/item/CS_URS_2025_01/460762111" TargetMode="External"/><Relationship Id="rId16" Type="http://schemas.openxmlformats.org/officeDocument/2006/relationships/hyperlink" Target="https://podminky.urs.cz/item/CS_URS_2025_01/131351202" TargetMode="External"/><Relationship Id="rId107" Type="http://schemas.openxmlformats.org/officeDocument/2006/relationships/hyperlink" Target="https://podminky.urs.cz/item/CS_URS_2025_01/998276101" TargetMode="External"/><Relationship Id="rId11" Type="http://schemas.openxmlformats.org/officeDocument/2006/relationships/hyperlink" Target="https://podminky.urs.cz/item/CS_URS_2025_01/131151201" TargetMode="External"/><Relationship Id="rId32" Type="http://schemas.openxmlformats.org/officeDocument/2006/relationships/hyperlink" Target="https://podminky.urs.cz/item/CS_URS_2025_01/132651214" TargetMode="External"/><Relationship Id="rId37" Type="http://schemas.openxmlformats.org/officeDocument/2006/relationships/hyperlink" Target="https://podminky.urs.cz/item/CS_URS_2025_01/151101411" TargetMode="External"/><Relationship Id="rId53" Type="http://schemas.openxmlformats.org/officeDocument/2006/relationships/hyperlink" Target="https://podminky.urs.cz/item/CS_URS_2025_01/175111101" TargetMode="External"/><Relationship Id="rId58" Type="http://schemas.openxmlformats.org/officeDocument/2006/relationships/hyperlink" Target="https://podminky.urs.cz/item/CS_URS_2025_01/185804312" TargetMode="External"/><Relationship Id="rId74" Type="http://schemas.openxmlformats.org/officeDocument/2006/relationships/hyperlink" Target="https://podminky.urs.cz/item/CS_URS_2025_01/871321211" TargetMode="External"/><Relationship Id="rId79" Type="http://schemas.openxmlformats.org/officeDocument/2006/relationships/hyperlink" Target="https://podminky.urs.cz/item/CS_URS_2025_01/877321110" TargetMode="External"/><Relationship Id="rId102" Type="http://schemas.openxmlformats.org/officeDocument/2006/relationships/hyperlink" Target="https://podminky.urs.cz/item/CS_URS_2025_01/997221665" TargetMode="External"/><Relationship Id="rId5" Type="http://schemas.openxmlformats.org/officeDocument/2006/relationships/hyperlink" Target="https://podminky.urs.cz/item/CS_URS_2025_01/113154543" TargetMode="External"/><Relationship Id="rId90" Type="http://schemas.openxmlformats.org/officeDocument/2006/relationships/hyperlink" Target="https://podminky.urs.cz/item/CS_URS_2025_01/899401112" TargetMode="External"/><Relationship Id="rId95" Type="http://schemas.openxmlformats.org/officeDocument/2006/relationships/hyperlink" Target="https://podminky.urs.cz/item/CS_URS_2025_01/899913162" TargetMode="External"/><Relationship Id="rId22" Type="http://schemas.openxmlformats.org/officeDocument/2006/relationships/hyperlink" Target="https://podminky.urs.cz/item/CS_URS_2025_01/131651212" TargetMode="External"/><Relationship Id="rId27" Type="http://schemas.openxmlformats.org/officeDocument/2006/relationships/hyperlink" Target="https://podminky.urs.cz/item/CS_URS_2025_01/132312222" TargetMode="External"/><Relationship Id="rId43" Type="http://schemas.openxmlformats.org/officeDocument/2006/relationships/hyperlink" Target="https://podminky.urs.cz/item/CS_URS_2025_01/162751137" TargetMode="External"/><Relationship Id="rId48" Type="http://schemas.openxmlformats.org/officeDocument/2006/relationships/hyperlink" Target="https://podminky.urs.cz/item/CS_URS_2025_01/171201231" TargetMode="External"/><Relationship Id="rId64" Type="http://schemas.openxmlformats.org/officeDocument/2006/relationships/hyperlink" Target="https://podminky.urs.cz/item/CS_URS_2025_01/564871016" TargetMode="External"/><Relationship Id="rId69" Type="http://schemas.openxmlformats.org/officeDocument/2006/relationships/hyperlink" Target="https://podminky.urs.cz/item/CS_URS_2025_01/577144121" TargetMode="External"/><Relationship Id="rId113" Type="http://schemas.openxmlformats.org/officeDocument/2006/relationships/hyperlink" Target="https://podminky.urs.cz/item/CS_URS_2025_01/469981111" TargetMode="External"/><Relationship Id="rId80" Type="http://schemas.openxmlformats.org/officeDocument/2006/relationships/hyperlink" Target="https://podminky.urs.cz/item/CS_URS_2025_01/877321201" TargetMode="External"/><Relationship Id="rId85" Type="http://schemas.openxmlformats.org/officeDocument/2006/relationships/hyperlink" Target="https://podminky.urs.cz/item/CS_URS_2025_01/891311112" TargetMode="External"/><Relationship Id="rId12" Type="http://schemas.openxmlformats.org/officeDocument/2006/relationships/hyperlink" Target="https://podminky.urs.cz/item/CS_URS_2025_01/131151202" TargetMode="External"/><Relationship Id="rId17" Type="http://schemas.openxmlformats.org/officeDocument/2006/relationships/hyperlink" Target="https://podminky.urs.cz/item/CS_URS_2025_01/131451201" TargetMode="External"/><Relationship Id="rId33" Type="http://schemas.openxmlformats.org/officeDocument/2006/relationships/hyperlink" Target="https://podminky.urs.cz/item/CS_URS_2025_01/139001101" TargetMode="External"/><Relationship Id="rId38" Type="http://schemas.openxmlformats.org/officeDocument/2006/relationships/hyperlink" Target="https://podminky.urs.cz/item/CS_URS_2025_01/151811131" TargetMode="External"/><Relationship Id="rId59" Type="http://schemas.openxmlformats.org/officeDocument/2006/relationships/hyperlink" Target="https://podminky.urs.cz/item/CS_URS_2025_01/359901111" TargetMode="External"/><Relationship Id="rId103" Type="http://schemas.openxmlformats.org/officeDocument/2006/relationships/hyperlink" Target="https://podminky.urs.cz/item/CS_URS_2025_01/997221873" TargetMode="External"/><Relationship Id="rId108" Type="http://schemas.openxmlformats.org/officeDocument/2006/relationships/hyperlink" Target="https://podminky.urs.cz/item/CS_URS_2025_01/998276126" TargetMode="External"/><Relationship Id="rId54" Type="http://schemas.openxmlformats.org/officeDocument/2006/relationships/hyperlink" Target="https://podminky.urs.cz/item/CS_URS_2025_01/175151101" TargetMode="External"/><Relationship Id="rId70" Type="http://schemas.openxmlformats.org/officeDocument/2006/relationships/hyperlink" Target="https://podminky.urs.cz/item/CS_URS_2025_01/577145122" TargetMode="External"/><Relationship Id="rId75" Type="http://schemas.openxmlformats.org/officeDocument/2006/relationships/hyperlink" Target="https://podminky.urs.cz/item/CS_URS_2025_01/871251811" TargetMode="External"/><Relationship Id="rId91" Type="http://schemas.openxmlformats.org/officeDocument/2006/relationships/hyperlink" Target="https://podminky.urs.cz/item/CS_URS_2025_01/899712111" TargetMode="External"/><Relationship Id="rId96" Type="http://schemas.openxmlformats.org/officeDocument/2006/relationships/hyperlink" Target="https://podminky.urs.cz/item/CS_URS_2025_01/919732211" TargetMode="External"/><Relationship Id="rId1" Type="http://schemas.openxmlformats.org/officeDocument/2006/relationships/hyperlink" Target="https://podminky.urs.cz/item/CS_URS_2025_01/113107163" TargetMode="External"/><Relationship Id="rId6" Type="http://schemas.openxmlformats.org/officeDocument/2006/relationships/hyperlink" Target="https://podminky.urs.cz/item/CS_URS_2025_01/115101201" TargetMode="External"/><Relationship Id="rId15" Type="http://schemas.openxmlformats.org/officeDocument/2006/relationships/hyperlink" Target="https://podminky.urs.cz/item/CS_URS_2025_01/131351201" TargetMode="External"/><Relationship Id="rId23" Type="http://schemas.openxmlformats.org/officeDocument/2006/relationships/hyperlink" Target="https://podminky.urs.cz/item/CS_URS_2025_01/132112222" TargetMode="External"/><Relationship Id="rId28" Type="http://schemas.openxmlformats.org/officeDocument/2006/relationships/hyperlink" Target="https://podminky.urs.cz/item/CS_URS_2025_01/132354204" TargetMode="External"/><Relationship Id="rId36" Type="http://schemas.openxmlformats.org/officeDocument/2006/relationships/hyperlink" Target="https://podminky.urs.cz/item/CS_URS_2025_01/151101401" TargetMode="External"/><Relationship Id="rId49" Type="http://schemas.openxmlformats.org/officeDocument/2006/relationships/hyperlink" Target="https://podminky.urs.cz/item/CS_URS_2025_01/171251201" TargetMode="External"/><Relationship Id="rId57" Type="http://schemas.openxmlformats.org/officeDocument/2006/relationships/hyperlink" Target="https://podminky.urs.cz/item/CS_URS_2025_01/181411131" TargetMode="External"/><Relationship Id="rId106" Type="http://schemas.openxmlformats.org/officeDocument/2006/relationships/hyperlink" Target="https://podminky.urs.cz/item/CS_URS_2025_01/998225192" TargetMode="External"/><Relationship Id="rId114" Type="http://schemas.openxmlformats.org/officeDocument/2006/relationships/hyperlink" Target="https://podminky.urs.cz/item/CS_URS_2025_01/469981211" TargetMode="External"/><Relationship Id="rId10" Type="http://schemas.openxmlformats.org/officeDocument/2006/relationships/hyperlink" Target="https://podminky.urs.cz/item/CS_URS_2025_01/121151103" TargetMode="External"/><Relationship Id="rId31" Type="http://schemas.openxmlformats.org/officeDocument/2006/relationships/hyperlink" Target="https://podminky.urs.cz/item/CS_URS_2025_01/132554204" TargetMode="External"/><Relationship Id="rId44" Type="http://schemas.openxmlformats.org/officeDocument/2006/relationships/hyperlink" Target="https://podminky.urs.cz/item/CS_URS_2025_01/162751139" TargetMode="External"/><Relationship Id="rId52" Type="http://schemas.openxmlformats.org/officeDocument/2006/relationships/hyperlink" Target="https://podminky.urs.cz/item/CS_URS_2025_01/174251109" TargetMode="External"/><Relationship Id="rId60" Type="http://schemas.openxmlformats.org/officeDocument/2006/relationships/hyperlink" Target="https://podminky.urs.cz/item/CS_URS_2025_01/451572111" TargetMode="External"/><Relationship Id="rId65" Type="http://schemas.openxmlformats.org/officeDocument/2006/relationships/hyperlink" Target="https://podminky.urs.cz/item/CS_URS_2025_01/564910411" TargetMode="External"/><Relationship Id="rId73" Type="http://schemas.openxmlformats.org/officeDocument/2006/relationships/hyperlink" Target="https://podminky.urs.cz/item/CS_URS_2025_01/871211211" TargetMode="External"/><Relationship Id="rId78" Type="http://schemas.openxmlformats.org/officeDocument/2006/relationships/hyperlink" Target="https://podminky.urs.cz/item/CS_URS_2025_01/877321101" TargetMode="External"/><Relationship Id="rId81" Type="http://schemas.openxmlformats.org/officeDocument/2006/relationships/hyperlink" Target="https://podminky.urs.cz/item/CS_URS_2025_01/877321218" TargetMode="External"/><Relationship Id="rId86" Type="http://schemas.openxmlformats.org/officeDocument/2006/relationships/hyperlink" Target="https://podminky.urs.cz/item/CS_URS_2025_01/892233122" TargetMode="External"/><Relationship Id="rId94" Type="http://schemas.openxmlformats.org/officeDocument/2006/relationships/hyperlink" Target="https://podminky.urs.cz/item/CS_URS_2025_01/899911231" TargetMode="External"/><Relationship Id="rId99" Type="http://schemas.openxmlformats.org/officeDocument/2006/relationships/hyperlink" Target="https://podminky.urs.cz/item/CS_URS_2025_01/997013813" TargetMode="External"/><Relationship Id="rId101" Type="http://schemas.openxmlformats.org/officeDocument/2006/relationships/hyperlink" Target="https://podminky.urs.cz/item/CS_URS_2025_01/997221559" TargetMode="External"/><Relationship Id="rId4" Type="http://schemas.openxmlformats.org/officeDocument/2006/relationships/hyperlink" Target="https://podminky.urs.cz/item/CS_URS_2025_01/113107182" TargetMode="External"/><Relationship Id="rId9" Type="http://schemas.openxmlformats.org/officeDocument/2006/relationships/hyperlink" Target="https://podminky.urs.cz/item/CS_URS_2025_01/119001422" TargetMode="External"/><Relationship Id="rId13" Type="http://schemas.openxmlformats.org/officeDocument/2006/relationships/hyperlink" Target="https://podminky.urs.cz/item/CS_URS_2025_01/131251201" TargetMode="External"/><Relationship Id="rId18" Type="http://schemas.openxmlformats.org/officeDocument/2006/relationships/hyperlink" Target="https://podminky.urs.cz/item/CS_URS_2025_01/131451202" TargetMode="External"/><Relationship Id="rId39" Type="http://schemas.openxmlformats.org/officeDocument/2006/relationships/hyperlink" Target="https://podminky.urs.cz/item/CS_URS_2025_01/151811231" TargetMode="External"/><Relationship Id="rId109" Type="http://schemas.openxmlformats.org/officeDocument/2006/relationships/hyperlink" Target="https://podminky.urs.cz/item/CS_URS_2025_01/230202019" TargetMode="External"/><Relationship Id="rId34" Type="http://schemas.openxmlformats.org/officeDocument/2006/relationships/hyperlink" Target="https://podminky.urs.cz/item/CS_URS_2025_01/151101201" TargetMode="External"/><Relationship Id="rId50" Type="http://schemas.openxmlformats.org/officeDocument/2006/relationships/hyperlink" Target="https://podminky.urs.cz/item/CS_URS_2025_01/174111101" TargetMode="External"/><Relationship Id="rId55" Type="http://schemas.openxmlformats.org/officeDocument/2006/relationships/hyperlink" Target="https://podminky.urs.cz/item/CS_URS_2025_01/181152302" TargetMode="External"/><Relationship Id="rId76" Type="http://schemas.openxmlformats.org/officeDocument/2006/relationships/hyperlink" Target="https://podminky.urs.cz/item/CS_URS_2025_01/877211101" TargetMode="External"/><Relationship Id="rId97" Type="http://schemas.openxmlformats.org/officeDocument/2006/relationships/hyperlink" Target="https://podminky.urs.cz/item/CS_URS_2025_01/919735112" TargetMode="External"/><Relationship Id="rId104" Type="http://schemas.openxmlformats.org/officeDocument/2006/relationships/hyperlink" Target="https://podminky.urs.cz/item/CS_URS_2025_01/997221875" TargetMode="External"/><Relationship Id="rId7" Type="http://schemas.openxmlformats.org/officeDocument/2006/relationships/hyperlink" Target="https://podminky.urs.cz/item/CS_URS_2025_01/115101301" TargetMode="External"/><Relationship Id="rId71" Type="http://schemas.openxmlformats.org/officeDocument/2006/relationships/hyperlink" Target="https://podminky.urs.cz/item/CS_URS_2025_01/857312122" TargetMode="External"/><Relationship Id="rId92" Type="http://schemas.openxmlformats.org/officeDocument/2006/relationships/hyperlink" Target="https://podminky.urs.cz/item/CS_URS_2025_01/899721112" TargetMode="External"/><Relationship Id="rId2" Type="http://schemas.openxmlformats.org/officeDocument/2006/relationships/hyperlink" Target="https://podminky.urs.cz/item/CS_URS_2025_01/113107325" TargetMode="External"/><Relationship Id="rId29" Type="http://schemas.openxmlformats.org/officeDocument/2006/relationships/hyperlink" Target="https://podminky.urs.cz/item/CS_URS_2025_01/132412222" TargetMode="External"/><Relationship Id="rId24" Type="http://schemas.openxmlformats.org/officeDocument/2006/relationships/hyperlink" Target="https://podminky.urs.cz/item/CS_URS_2025_01/132154204" TargetMode="External"/><Relationship Id="rId40" Type="http://schemas.openxmlformats.org/officeDocument/2006/relationships/hyperlink" Target="https://podminky.urs.cz/item/CS_URS_2025_01/162451106" TargetMode="External"/><Relationship Id="rId45" Type="http://schemas.openxmlformats.org/officeDocument/2006/relationships/hyperlink" Target="https://podminky.urs.cz/item/CS_URS_2025_01/162751157" TargetMode="External"/><Relationship Id="rId66" Type="http://schemas.openxmlformats.org/officeDocument/2006/relationships/hyperlink" Target="https://podminky.urs.cz/item/CS_URS_2025_01/567132115" TargetMode="External"/><Relationship Id="rId87" Type="http://schemas.openxmlformats.org/officeDocument/2006/relationships/hyperlink" Target="https://podminky.urs.cz/item/CS_URS_2025_01/892351111" TargetMode="External"/><Relationship Id="rId110" Type="http://schemas.openxmlformats.org/officeDocument/2006/relationships/hyperlink" Target="https://podminky.urs.cz/item/CS_URS_2025_01/230202073" TargetMode="External"/><Relationship Id="rId115" Type="http://schemas.openxmlformats.org/officeDocument/2006/relationships/printerSettings" Target="../printerSettings/printerSettings7.bin"/><Relationship Id="rId61" Type="http://schemas.openxmlformats.org/officeDocument/2006/relationships/hyperlink" Target="https://podminky.urs.cz/item/CS_URS_2025_01/452313151" TargetMode="External"/><Relationship Id="rId82" Type="http://schemas.openxmlformats.org/officeDocument/2006/relationships/hyperlink" Target="https://podminky.urs.cz/item/CS_URS_2025_01/891211112" TargetMode="External"/><Relationship Id="rId19" Type="http://schemas.openxmlformats.org/officeDocument/2006/relationships/hyperlink" Target="https://podminky.urs.cz/item/CS_URS_2025_01/131551201" TargetMode="External"/><Relationship Id="rId14" Type="http://schemas.openxmlformats.org/officeDocument/2006/relationships/hyperlink" Target="https://podminky.urs.cz/item/CS_URS_2025_01/131251202" TargetMode="External"/><Relationship Id="rId30" Type="http://schemas.openxmlformats.org/officeDocument/2006/relationships/hyperlink" Target="https://podminky.urs.cz/item/CS_URS_2025_01/132454204" TargetMode="External"/><Relationship Id="rId35" Type="http://schemas.openxmlformats.org/officeDocument/2006/relationships/hyperlink" Target="https://podminky.urs.cz/item/CS_URS_2025_01/151101211" TargetMode="External"/><Relationship Id="rId56" Type="http://schemas.openxmlformats.org/officeDocument/2006/relationships/hyperlink" Target="https://podminky.urs.cz/item/CS_URS_2025_01/181351003" TargetMode="External"/><Relationship Id="rId77" Type="http://schemas.openxmlformats.org/officeDocument/2006/relationships/hyperlink" Target="https://podminky.urs.cz/item/CS_URS_2025_01/877211218" TargetMode="External"/><Relationship Id="rId100" Type="http://schemas.openxmlformats.org/officeDocument/2006/relationships/hyperlink" Target="https://podminky.urs.cz/item/CS_URS_2025_01/997221551" TargetMode="External"/><Relationship Id="rId105" Type="http://schemas.openxmlformats.org/officeDocument/2006/relationships/hyperlink" Target="https://podminky.urs.cz/item/CS_URS_2025_01/998225111" TargetMode="External"/><Relationship Id="rId8" Type="http://schemas.openxmlformats.org/officeDocument/2006/relationships/hyperlink" Target="https://podminky.urs.cz/item/CS_URS_2025_01/119001405" TargetMode="External"/><Relationship Id="rId51" Type="http://schemas.openxmlformats.org/officeDocument/2006/relationships/hyperlink" Target="https://podminky.urs.cz/item/CS_URS_2025_01/174151101" TargetMode="External"/><Relationship Id="rId72" Type="http://schemas.openxmlformats.org/officeDocument/2006/relationships/hyperlink" Target="https://podminky.urs.cz/item/CS_URS_2025_01/857314122" TargetMode="External"/><Relationship Id="rId93" Type="http://schemas.openxmlformats.org/officeDocument/2006/relationships/hyperlink" Target="https://podminky.urs.cz/item/CS_URS_2025_01/899722113" TargetMode="External"/><Relationship Id="rId98" Type="http://schemas.openxmlformats.org/officeDocument/2006/relationships/hyperlink" Target="https://podminky.urs.cz/item/CS_URS_2025_01/919735113" TargetMode="External"/><Relationship Id="rId3" Type="http://schemas.openxmlformats.org/officeDocument/2006/relationships/hyperlink" Target="https://podminky.urs.cz/item/CS_URS_2025_01/113107343" TargetMode="External"/><Relationship Id="rId25" Type="http://schemas.openxmlformats.org/officeDocument/2006/relationships/hyperlink" Target="https://podminky.urs.cz/item/CS_URS_2025_01/132212222" TargetMode="External"/><Relationship Id="rId46" Type="http://schemas.openxmlformats.org/officeDocument/2006/relationships/hyperlink" Target="https://podminky.urs.cz/item/CS_URS_2025_01/162751159" TargetMode="External"/><Relationship Id="rId67" Type="http://schemas.openxmlformats.org/officeDocument/2006/relationships/hyperlink" Target="https://podminky.urs.cz/item/CS_URS_2025_01/573191111" TargetMode="External"/><Relationship Id="rId116" Type="http://schemas.openxmlformats.org/officeDocument/2006/relationships/drawing" Target="../drawings/drawing7.xml"/><Relationship Id="rId20" Type="http://schemas.openxmlformats.org/officeDocument/2006/relationships/hyperlink" Target="https://podminky.urs.cz/item/CS_URS_2025_01/131551202" TargetMode="External"/><Relationship Id="rId41" Type="http://schemas.openxmlformats.org/officeDocument/2006/relationships/hyperlink" Target="https://podminky.urs.cz/item/CS_URS_2025_01/162751117" TargetMode="External"/><Relationship Id="rId62" Type="http://schemas.openxmlformats.org/officeDocument/2006/relationships/hyperlink" Target="https://podminky.urs.cz/item/CS_URS_2025_01/452353111" TargetMode="External"/><Relationship Id="rId83" Type="http://schemas.openxmlformats.org/officeDocument/2006/relationships/hyperlink" Target="https://podminky.urs.cz/item/CS_URS_2025_01/891241112" TargetMode="External"/><Relationship Id="rId88" Type="http://schemas.openxmlformats.org/officeDocument/2006/relationships/hyperlink" Target="https://podminky.urs.cz/item/CS_URS_2025_01/892353122" TargetMode="External"/><Relationship Id="rId111" Type="http://schemas.openxmlformats.org/officeDocument/2006/relationships/hyperlink" Target="https://podminky.urs.cz/item/CS_URS_2025_01/460661512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62751137" TargetMode="External"/><Relationship Id="rId18" Type="http://schemas.openxmlformats.org/officeDocument/2006/relationships/hyperlink" Target="https://podminky.urs.cz/item/CS_URS_2025_01/167151102" TargetMode="External"/><Relationship Id="rId26" Type="http://schemas.openxmlformats.org/officeDocument/2006/relationships/hyperlink" Target="https://podminky.urs.cz/item/CS_URS_2025_01/185804312" TargetMode="External"/><Relationship Id="rId39" Type="http://schemas.openxmlformats.org/officeDocument/2006/relationships/hyperlink" Target="https://podminky.urs.cz/item/CS_URS_2025_01/899722113" TargetMode="External"/><Relationship Id="rId21" Type="http://schemas.openxmlformats.org/officeDocument/2006/relationships/hyperlink" Target="https://podminky.urs.cz/item/CS_URS_2025_01/174151101" TargetMode="External"/><Relationship Id="rId34" Type="http://schemas.openxmlformats.org/officeDocument/2006/relationships/hyperlink" Target="https://podminky.urs.cz/item/CS_URS_2025_01/892241111" TargetMode="External"/><Relationship Id="rId42" Type="http://schemas.openxmlformats.org/officeDocument/2006/relationships/printerSettings" Target="../printerSettings/printerSettings8.bin"/><Relationship Id="rId7" Type="http://schemas.openxmlformats.org/officeDocument/2006/relationships/hyperlink" Target="https://podminky.urs.cz/item/CS_URS_2025_01/132651212" TargetMode="External"/><Relationship Id="rId2" Type="http://schemas.openxmlformats.org/officeDocument/2006/relationships/hyperlink" Target="https://podminky.urs.cz/item/CS_URS_2025_01/132154202" TargetMode="External"/><Relationship Id="rId16" Type="http://schemas.openxmlformats.org/officeDocument/2006/relationships/hyperlink" Target="https://podminky.urs.cz/item/CS_URS_2025_01/162751159" TargetMode="External"/><Relationship Id="rId20" Type="http://schemas.openxmlformats.org/officeDocument/2006/relationships/hyperlink" Target="https://podminky.urs.cz/item/CS_URS_2025_01/171251201" TargetMode="External"/><Relationship Id="rId29" Type="http://schemas.openxmlformats.org/officeDocument/2006/relationships/hyperlink" Target="https://podminky.urs.cz/item/CS_URS_2025_01/871241211" TargetMode="External"/><Relationship Id="rId41" Type="http://schemas.openxmlformats.org/officeDocument/2006/relationships/hyperlink" Target="https://podminky.urs.cz/item/CS_URS_2025_01/998276126" TargetMode="External"/><Relationship Id="rId1" Type="http://schemas.openxmlformats.org/officeDocument/2006/relationships/hyperlink" Target="https://podminky.urs.cz/item/CS_URS_2025_01/121151103" TargetMode="External"/><Relationship Id="rId6" Type="http://schemas.openxmlformats.org/officeDocument/2006/relationships/hyperlink" Target="https://podminky.urs.cz/item/CS_URS_2025_01/132554202" TargetMode="External"/><Relationship Id="rId11" Type="http://schemas.openxmlformats.org/officeDocument/2006/relationships/hyperlink" Target="https://podminky.urs.cz/item/CS_URS_2025_01/162451106" TargetMode="External"/><Relationship Id="rId24" Type="http://schemas.openxmlformats.org/officeDocument/2006/relationships/hyperlink" Target="https://podminky.urs.cz/item/CS_URS_2025_01/181351003" TargetMode="External"/><Relationship Id="rId32" Type="http://schemas.openxmlformats.org/officeDocument/2006/relationships/hyperlink" Target="https://podminky.urs.cz/item/CS_URS_2025_01/877241218" TargetMode="External"/><Relationship Id="rId37" Type="http://schemas.openxmlformats.org/officeDocument/2006/relationships/hyperlink" Target="https://podminky.urs.cz/item/CS_URS_2025_01/899712111" TargetMode="External"/><Relationship Id="rId40" Type="http://schemas.openxmlformats.org/officeDocument/2006/relationships/hyperlink" Target="https://podminky.urs.cz/item/CS_URS_2025_01/998276101" TargetMode="External"/><Relationship Id="rId5" Type="http://schemas.openxmlformats.org/officeDocument/2006/relationships/hyperlink" Target="https://podminky.urs.cz/item/CS_URS_2025_01/132454202" TargetMode="External"/><Relationship Id="rId15" Type="http://schemas.openxmlformats.org/officeDocument/2006/relationships/hyperlink" Target="https://podminky.urs.cz/item/CS_URS_2025_01/162751157" TargetMode="External"/><Relationship Id="rId23" Type="http://schemas.openxmlformats.org/officeDocument/2006/relationships/hyperlink" Target="https://podminky.urs.cz/item/CS_URS_2025_01/175151101" TargetMode="External"/><Relationship Id="rId28" Type="http://schemas.openxmlformats.org/officeDocument/2006/relationships/hyperlink" Target="https://podminky.urs.cz/item/CS_URS_2025_01/451572111" TargetMode="External"/><Relationship Id="rId36" Type="http://schemas.openxmlformats.org/officeDocument/2006/relationships/hyperlink" Target="https://podminky.urs.cz/item/CS_URS_2025_01/892372111" TargetMode="External"/><Relationship Id="rId10" Type="http://schemas.openxmlformats.org/officeDocument/2006/relationships/hyperlink" Target="https://podminky.urs.cz/item/CS_URS_2025_01/151811231" TargetMode="External"/><Relationship Id="rId19" Type="http://schemas.openxmlformats.org/officeDocument/2006/relationships/hyperlink" Target="https://podminky.urs.cz/item/CS_URS_2025_01/171201231" TargetMode="External"/><Relationship Id="rId31" Type="http://schemas.openxmlformats.org/officeDocument/2006/relationships/hyperlink" Target="https://podminky.urs.cz/item/CS_URS_2025_01/877241110" TargetMode="External"/><Relationship Id="rId4" Type="http://schemas.openxmlformats.org/officeDocument/2006/relationships/hyperlink" Target="https://podminky.urs.cz/item/CS_URS_2025_01/132354202" TargetMode="External"/><Relationship Id="rId9" Type="http://schemas.openxmlformats.org/officeDocument/2006/relationships/hyperlink" Target="https://podminky.urs.cz/item/CS_URS_2025_01/151811131" TargetMode="External"/><Relationship Id="rId14" Type="http://schemas.openxmlformats.org/officeDocument/2006/relationships/hyperlink" Target="https://podminky.urs.cz/item/CS_URS_2025_01/162751139" TargetMode="External"/><Relationship Id="rId22" Type="http://schemas.openxmlformats.org/officeDocument/2006/relationships/hyperlink" Target="https://podminky.urs.cz/item/CS_URS_2025_01/174251109" TargetMode="External"/><Relationship Id="rId27" Type="http://schemas.openxmlformats.org/officeDocument/2006/relationships/hyperlink" Target="https://podminky.urs.cz/item/CS_URS_2025_01/359901111" TargetMode="External"/><Relationship Id="rId30" Type="http://schemas.openxmlformats.org/officeDocument/2006/relationships/hyperlink" Target="https://podminky.urs.cz/item/CS_URS_2025_01/877241101" TargetMode="External"/><Relationship Id="rId35" Type="http://schemas.openxmlformats.org/officeDocument/2006/relationships/hyperlink" Target="https://podminky.urs.cz/item/CS_URS_2025_01/892273122" TargetMode="External"/><Relationship Id="rId43" Type="http://schemas.openxmlformats.org/officeDocument/2006/relationships/drawing" Target="../drawings/drawing8.xml"/><Relationship Id="rId8" Type="http://schemas.openxmlformats.org/officeDocument/2006/relationships/hyperlink" Target="https://podminky.urs.cz/item/CS_URS_2025_01/139001101" TargetMode="External"/><Relationship Id="rId3" Type="http://schemas.openxmlformats.org/officeDocument/2006/relationships/hyperlink" Target="https://podminky.urs.cz/item/CS_URS_2025_01/132254202" TargetMode="External"/><Relationship Id="rId12" Type="http://schemas.openxmlformats.org/officeDocument/2006/relationships/hyperlink" Target="https://podminky.urs.cz/item/CS_URS_2025_01/162451126" TargetMode="External"/><Relationship Id="rId17" Type="http://schemas.openxmlformats.org/officeDocument/2006/relationships/hyperlink" Target="https://podminky.urs.cz/item/CS_URS_2025_01/167151101" TargetMode="External"/><Relationship Id="rId25" Type="http://schemas.openxmlformats.org/officeDocument/2006/relationships/hyperlink" Target="https://podminky.urs.cz/item/CS_URS_2025_01/181411131" TargetMode="External"/><Relationship Id="rId33" Type="http://schemas.openxmlformats.org/officeDocument/2006/relationships/hyperlink" Target="https://podminky.urs.cz/item/CS_URS_2025_01/877321201" TargetMode="External"/><Relationship Id="rId38" Type="http://schemas.openxmlformats.org/officeDocument/2006/relationships/hyperlink" Target="https://podminky.urs.cz/item/CS_URS_2025_01/89972111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6"/>
  <sheetViews>
    <sheetView showGridLines="0" tabSelected="1" workbookViewId="0">
      <selection activeCell="BE5" sqref="BE5:BE32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83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R5" s="21"/>
      <c r="BE5" s="280" t="s">
        <v>15</v>
      </c>
      <c r="BS5" s="18" t="s">
        <v>6</v>
      </c>
    </row>
    <row r="6" spans="1:74" ht="36.9" customHeight="1">
      <c r="B6" s="21"/>
      <c r="D6" s="27" t="s">
        <v>16</v>
      </c>
      <c r="K6" s="284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R6" s="21"/>
      <c r="BE6" s="281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81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74">
        <v>46008</v>
      </c>
      <c r="AR8" s="21"/>
      <c r="BE8" s="281"/>
      <c r="BS8" s="18" t="s">
        <v>6</v>
      </c>
    </row>
    <row r="9" spans="1:74" ht="14.4" customHeight="1">
      <c r="B9" s="21"/>
      <c r="AR9" s="21"/>
      <c r="BE9" s="281"/>
      <c r="BS9" s="18" t="s">
        <v>6</v>
      </c>
    </row>
    <row r="10" spans="1:74" ht="12" customHeight="1">
      <c r="B10" s="21"/>
      <c r="D10" s="28" t="s">
        <v>24</v>
      </c>
      <c r="AK10" s="28" t="s">
        <v>25</v>
      </c>
      <c r="AN10" s="26" t="s">
        <v>26</v>
      </c>
      <c r="AR10" s="21"/>
      <c r="BE10" s="281"/>
      <c r="BS10" s="18" t="s">
        <v>6</v>
      </c>
    </row>
    <row r="11" spans="1:74" ht="18.45" customHeight="1">
      <c r="B11" s="21"/>
      <c r="E11" s="26" t="s">
        <v>27</v>
      </c>
      <c r="AK11" s="28" t="s">
        <v>28</v>
      </c>
      <c r="AN11" s="26" t="s">
        <v>19</v>
      </c>
      <c r="AR11" s="21"/>
      <c r="BE11" s="281"/>
      <c r="BS11" s="18" t="s">
        <v>6</v>
      </c>
    </row>
    <row r="12" spans="1:74" ht="6.9" customHeight="1">
      <c r="B12" s="21"/>
      <c r="AR12" s="21"/>
      <c r="BE12" s="281"/>
      <c r="BS12" s="18" t="s">
        <v>6</v>
      </c>
    </row>
    <row r="13" spans="1:74" ht="12" customHeight="1">
      <c r="B13" s="21"/>
      <c r="D13" s="28" t="s">
        <v>29</v>
      </c>
      <c r="AK13" s="28" t="s">
        <v>25</v>
      </c>
      <c r="AN13" s="30" t="s">
        <v>2931</v>
      </c>
      <c r="AR13" s="21"/>
      <c r="BE13" s="281"/>
      <c r="BS13" s="18" t="s">
        <v>6</v>
      </c>
    </row>
    <row r="14" spans="1:74" ht="13.2">
      <c r="B14" s="21"/>
      <c r="E14" s="285" t="s">
        <v>2930</v>
      </c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" t="s">
        <v>28</v>
      </c>
      <c r="AN14" s="30" t="s">
        <v>2932</v>
      </c>
      <c r="AR14" s="21"/>
      <c r="BE14" s="281"/>
      <c r="BS14" s="18" t="s">
        <v>6</v>
      </c>
    </row>
    <row r="15" spans="1:74" ht="6.9" customHeight="1">
      <c r="B15" s="21"/>
      <c r="AR15" s="21"/>
      <c r="BE15" s="281"/>
      <c r="BS15" s="18" t="s">
        <v>4</v>
      </c>
    </row>
    <row r="16" spans="1:74" ht="12" customHeight="1">
      <c r="B16" s="21"/>
      <c r="D16" s="28" t="s">
        <v>30</v>
      </c>
      <c r="AK16" s="28" t="s">
        <v>25</v>
      </c>
      <c r="AN16" s="26" t="s">
        <v>31</v>
      </c>
      <c r="AR16" s="21"/>
      <c r="BE16" s="281"/>
      <c r="BS16" s="18" t="s">
        <v>4</v>
      </c>
    </row>
    <row r="17" spans="2:71" ht="18.45" customHeight="1">
      <c r="B17" s="21"/>
      <c r="E17" s="26" t="s">
        <v>32</v>
      </c>
      <c r="AK17" s="28" t="s">
        <v>28</v>
      </c>
      <c r="AN17" s="26" t="s">
        <v>19</v>
      </c>
      <c r="AR17" s="21"/>
      <c r="BE17" s="281"/>
      <c r="BS17" s="18" t="s">
        <v>33</v>
      </c>
    </row>
    <row r="18" spans="2:71" ht="6.9" customHeight="1">
      <c r="B18" s="21"/>
      <c r="AR18" s="21"/>
      <c r="BE18" s="281"/>
      <c r="BS18" s="18" t="s">
        <v>6</v>
      </c>
    </row>
    <row r="19" spans="2:71" ht="12" customHeight="1">
      <c r="B19" s="21"/>
      <c r="D19" s="28" t="s">
        <v>34</v>
      </c>
      <c r="AK19" s="28" t="s">
        <v>25</v>
      </c>
      <c r="AN19" s="26" t="s">
        <v>19</v>
      </c>
      <c r="AR19" s="21"/>
      <c r="BE19" s="281"/>
      <c r="BS19" s="18" t="s">
        <v>6</v>
      </c>
    </row>
    <row r="20" spans="2:71" ht="18.45" customHeight="1">
      <c r="B20" s="21"/>
      <c r="E20" s="26" t="s">
        <v>35</v>
      </c>
      <c r="AK20" s="28" t="s">
        <v>28</v>
      </c>
      <c r="AN20" s="26" t="s">
        <v>19</v>
      </c>
      <c r="AR20" s="21"/>
      <c r="BE20" s="281"/>
      <c r="BS20" s="18" t="s">
        <v>4</v>
      </c>
    </row>
    <row r="21" spans="2:71" ht="6.9" customHeight="1">
      <c r="B21" s="21"/>
      <c r="AR21" s="21"/>
      <c r="BE21" s="281"/>
    </row>
    <row r="22" spans="2:71" ht="12" customHeight="1">
      <c r="B22" s="21"/>
      <c r="D22" s="28" t="s">
        <v>36</v>
      </c>
      <c r="AR22" s="21"/>
      <c r="BE22" s="281"/>
    </row>
    <row r="23" spans="2:71" ht="168" customHeight="1">
      <c r="B23" s="21"/>
      <c r="E23" s="287" t="s">
        <v>37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R23" s="21"/>
      <c r="BE23" s="281"/>
    </row>
    <row r="24" spans="2:71" ht="6.9" customHeight="1">
      <c r="B24" s="21"/>
      <c r="AR24" s="21"/>
      <c r="BE24" s="281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1"/>
    </row>
    <row r="26" spans="2:71" s="1" customFormat="1" ht="25.95" customHeight="1">
      <c r="B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88">
        <f>ROUND(AG54,2)</f>
        <v>9545372.1799999997</v>
      </c>
      <c r="AL26" s="289"/>
      <c r="AM26" s="289"/>
      <c r="AN26" s="289"/>
      <c r="AO26" s="289"/>
      <c r="AR26" s="33"/>
      <c r="BE26" s="281"/>
    </row>
    <row r="27" spans="2:71" s="1" customFormat="1" ht="6.9" customHeight="1">
      <c r="B27" s="33"/>
      <c r="AR27" s="33"/>
      <c r="BE27" s="281"/>
    </row>
    <row r="28" spans="2:71" s="1" customFormat="1" ht="13.2">
      <c r="B28" s="33"/>
      <c r="L28" s="290" t="s">
        <v>39</v>
      </c>
      <c r="M28" s="290"/>
      <c r="N28" s="290"/>
      <c r="O28" s="290"/>
      <c r="P28" s="290"/>
      <c r="W28" s="290" t="s">
        <v>40</v>
      </c>
      <c r="X28" s="290"/>
      <c r="Y28" s="290"/>
      <c r="Z28" s="290"/>
      <c r="AA28" s="290"/>
      <c r="AB28" s="290"/>
      <c r="AC28" s="290"/>
      <c r="AD28" s="290"/>
      <c r="AE28" s="290"/>
      <c r="AK28" s="290" t="s">
        <v>41</v>
      </c>
      <c r="AL28" s="290"/>
      <c r="AM28" s="290"/>
      <c r="AN28" s="290"/>
      <c r="AO28" s="290"/>
      <c r="AR28" s="33"/>
      <c r="BE28" s="281"/>
    </row>
    <row r="29" spans="2:71" s="2" customFormat="1" ht="14.4" customHeight="1">
      <c r="B29" s="37"/>
      <c r="D29" s="28" t="s">
        <v>42</v>
      </c>
      <c r="F29" s="28" t="s">
        <v>43</v>
      </c>
      <c r="L29" s="291">
        <v>0.21</v>
      </c>
      <c r="M29" s="292"/>
      <c r="N29" s="292"/>
      <c r="O29" s="292"/>
      <c r="P29" s="292"/>
      <c r="W29" s="293">
        <f>ROUND(AZ54, 2)</f>
        <v>9545372.1799999997</v>
      </c>
      <c r="X29" s="292"/>
      <c r="Y29" s="292"/>
      <c r="Z29" s="292"/>
      <c r="AA29" s="292"/>
      <c r="AB29" s="292"/>
      <c r="AC29" s="292"/>
      <c r="AD29" s="292"/>
      <c r="AE29" s="292"/>
      <c r="AK29" s="293">
        <f>ROUND(AV54, 2)</f>
        <v>2004528.16</v>
      </c>
      <c r="AL29" s="292"/>
      <c r="AM29" s="292"/>
      <c r="AN29" s="292"/>
      <c r="AO29" s="292"/>
      <c r="AR29" s="37"/>
      <c r="BE29" s="282"/>
    </row>
    <row r="30" spans="2:71" s="2" customFormat="1" ht="14.4" customHeight="1">
      <c r="B30" s="37"/>
      <c r="F30" s="28" t="s">
        <v>44</v>
      </c>
      <c r="L30" s="291">
        <v>0.12</v>
      </c>
      <c r="M30" s="292"/>
      <c r="N30" s="292"/>
      <c r="O30" s="292"/>
      <c r="P30" s="292"/>
      <c r="W30" s="293">
        <f>ROUND(BA54, 2)</f>
        <v>0</v>
      </c>
      <c r="X30" s="292"/>
      <c r="Y30" s="292"/>
      <c r="Z30" s="292"/>
      <c r="AA30" s="292"/>
      <c r="AB30" s="292"/>
      <c r="AC30" s="292"/>
      <c r="AD30" s="292"/>
      <c r="AE30" s="292"/>
      <c r="AK30" s="293">
        <f>ROUND(AW54, 2)</f>
        <v>0</v>
      </c>
      <c r="AL30" s="292"/>
      <c r="AM30" s="292"/>
      <c r="AN30" s="292"/>
      <c r="AO30" s="292"/>
      <c r="AR30" s="37"/>
      <c r="BE30" s="282"/>
    </row>
    <row r="31" spans="2:71" s="2" customFormat="1" ht="14.4" hidden="1" customHeight="1">
      <c r="B31" s="37"/>
      <c r="F31" s="28" t="s">
        <v>45</v>
      </c>
      <c r="L31" s="291">
        <v>0.21</v>
      </c>
      <c r="M31" s="292"/>
      <c r="N31" s="292"/>
      <c r="O31" s="292"/>
      <c r="P31" s="292"/>
      <c r="W31" s="293">
        <f>ROUND(BB54, 2)</f>
        <v>0</v>
      </c>
      <c r="X31" s="292"/>
      <c r="Y31" s="292"/>
      <c r="Z31" s="292"/>
      <c r="AA31" s="292"/>
      <c r="AB31" s="292"/>
      <c r="AC31" s="292"/>
      <c r="AD31" s="292"/>
      <c r="AE31" s="292"/>
      <c r="AK31" s="293">
        <v>0</v>
      </c>
      <c r="AL31" s="292"/>
      <c r="AM31" s="292"/>
      <c r="AN31" s="292"/>
      <c r="AO31" s="292"/>
      <c r="AR31" s="37"/>
      <c r="BE31" s="282"/>
    </row>
    <row r="32" spans="2:71" s="2" customFormat="1" ht="14.4" hidden="1" customHeight="1">
      <c r="B32" s="37"/>
      <c r="F32" s="28" t="s">
        <v>46</v>
      </c>
      <c r="L32" s="291">
        <v>0.12</v>
      </c>
      <c r="M32" s="292"/>
      <c r="N32" s="292"/>
      <c r="O32" s="292"/>
      <c r="P32" s="292"/>
      <c r="W32" s="293">
        <f>ROUND(BC54, 2)</f>
        <v>0</v>
      </c>
      <c r="X32" s="292"/>
      <c r="Y32" s="292"/>
      <c r="Z32" s="292"/>
      <c r="AA32" s="292"/>
      <c r="AB32" s="292"/>
      <c r="AC32" s="292"/>
      <c r="AD32" s="292"/>
      <c r="AE32" s="292"/>
      <c r="AK32" s="293">
        <v>0</v>
      </c>
      <c r="AL32" s="292"/>
      <c r="AM32" s="292"/>
      <c r="AN32" s="292"/>
      <c r="AO32" s="292"/>
      <c r="AR32" s="37"/>
      <c r="BE32" s="282"/>
    </row>
    <row r="33" spans="2:44" s="2" customFormat="1" ht="14.4" hidden="1" customHeight="1">
      <c r="B33" s="37"/>
      <c r="F33" s="28" t="s">
        <v>47</v>
      </c>
      <c r="L33" s="291">
        <v>0</v>
      </c>
      <c r="M33" s="292"/>
      <c r="N33" s="292"/>
      <c r="O33" s="292"/>
      <c r="P33" s="292"/>
      <c r="W33" s="293">
        <f>ROUND(BD54, 2)</f>
        <v>0</v>
      </c>
      <c r="X33" s="292"/>
      <c r="Y33" s="292"/>
      <c r="Z33" s="292"/>
      <c r="AA33" s="292"/>
      <c r="AB33" s="292"/>
      <c r="AC33" s="292"/>
      <c r="AD33" s="292"/>
      <c r="AE33" s="292"/>
      <c r="AK33" s="293">
        <v>0</v>
      </c>
      <c r="AL33" s="292"/>
      <c r="AM33" s="292"/>
      <c r="AN33" s="292"/>
      <c r="AO33" s="292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49</v>
      </c>
      <c r="U35" s="40"/>
      <c r="V35" s="40"/>
      <c r="W35" s="40"/>
      <c r="X35" s="294" t="s">
        <v>50</v>
      </c>
      <c r="Y35" s="295"/>
      <c r="Z35" s="295"/>
      <c r="AA35" s="295"/>
      <c r="AB35" s="295"/>
      <c r="AC35" s="40"/>
      <c r="AD35" s="40"/>
      <c r="AE35" s="40"/>
      <c r="AF35" s="40"/>
      <c r="AG35" s="40"/>
      <c r="AH35" s="40"/>
      <c r="AI35" s="40"/>
      <c r="AJ35" s="40"/>
      <c r="AK35" s="296">
        <f>SUM(AK26:AK33)</f>
        <v>11549900.34</v>
      </c>
      <c r="AL35" s="295"/>
      <c r="AM35" s="295"/>
      <c r="AN35" s="295"/>
      <c r="AO35" s="297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51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4323/002M</v>
      </c>
      <c r="AR44" s="46"/>
    </row>
    <row r="45" spans="2:44" s="4" customFormat="1" ht="36.9" customHeight="1">
      <c r="B45" s="47"/>
      <c r="C45" s="48" t="s">
        <v>16</v>
      </c>
      <c r="L45" s="300" t="str">
        <f>K6</f>
        <v>VODOVOD SENOHRABY - TECHNICKÁ OPATŘENÍ NA VODOVODNÍ SÍTI</v>
      </c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k.ú. Senohraby</v>
      </c>
      <c r="AI47" s="28" t="s">
        <v>23</v>
      </c>
      <c r="AM47" s="307">
        <f>IF(AN8= "","",AN8)</f>
        <v>46008</v>
      </c>
      <c r="AN47" s="307"/>
      <c r="AR47" s="33"/>
    </row>
    <row r="48" spans="2:44" s="1" customFormat="1" ht="6.9" customHeight="1">
      <c r="B48" s="33"/>
      <c r="AR48" s="33"/>
    </row>
    <row r="49" spans="1:91" s="1" customFormat="1" ht="25.65" customHeight="1">
      <c r="B49" s="33"/>
      <c r="C49" s="28" t="s">
        <v>24</v>
      </c>
      <c r="L49" s="3" t="str">
        <f>IF(E11= "","",E11)</f>
        <v>Obec Senohraby</v>
      </c>
      <c r="AI49" s="28" t="s">
        <v>30</v>
      </c>
      <c r="AM49" s="308" t="str">
        <f>IF(E17="","",E17)</f>
        <v>Vodohospodářský rozvoj a výstavba a.s.</v>
      </c>
      <c r="AN49" s="309"/>
      <c r="AO49" s="309"/>
      <c r="AP49" s="309"/>
      <c r="AR49" s="33"/>
      <c r="AS49" s="311" t="s">
        <v>52</v>
      </c>
      <c r="AT49" s="312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29</v>
      </c>
      <c r="L50" s="3" t="str">
        <f>IF(E14= "Vyplň údaj","",E14)</f>
        <v>ZEPRIS  s.r.o.</v>
      </c>
      <c r="AI50" s="28" t="s">
        <v>34</v>
      </c>
      <c r="AM50" s="308" t="str">
        <f>IF(E20="","",E20)</f>
        <v>M. Morská</v>
      </c>
      <c r="AN50" s="309"/>
      <c r="AO50" s="309"/>
      <c r="AP50" s="309"/>
      <c r="AR50" s="33"/>
      <c r="AS50" s="313"/>
      <c r="AT50" s="314"/>
      <c r="BD50" s="54"/>
    </row>
    <row r="51" spans="1:91" s="1" customFormat="1" ht="10.8" customHeight="1">
      <c r="B51" s="33"/>
      <c r="AR51" s="33"/>
      <c r="AS51" s="313"/>
      <c r="AT51" s="314"/>
      <c r="BD51" s="54"/>
    </row>
    <row r="52" spans="1:91" s="1" customFormat="1" ht="29.25" customHeight="1">
      <c r="B52" s="33"/>
      <c r="C52" s="275" t="s">
        <v>53</v>
      </c>
      <c r="D52" s="276"/>
      <c r="E52" s="276"/>
      <c r="F52" s="276"/>
      <c r="G52" s="276"/>
      <c r="H52" s="55"/>
      <c r="I52" s="302" t="s">
        <v>54</v>
      </c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305" t="s">
        <v>55</v>
      </c>
      <c r="AH52" s="276"/>
      <c r="AI52" s="276"/>
      <c r="AJ52" s="276"/>
      <c r="AK52" s="276"/>
      <c r="AL52" s="276"/>
      <c r="AM52" s="276"/>
      <c r="AN52" s="302" t="s">
        <v>56</v>
      </c>
      <c r="AO52" s="276"/>
      <c r="AP52" s="276"/>
      <c r="AQ52" s="56" t="s">
        <v>57</v>
      </c>
      <c r="AR52" s="33"/>
      <c r="AS52" s="57" t="s">
        <v>58</v>
      </c>
      <c r="AT52" s="58" t="s">
        <v>59</v>
      </c>
      <c r="AU52" s="58" t="s">
        <v>60</v>
      </c>
      <c r="AV52" s="58" t="s">
        <v>61</v>
      </c>
      <c r="AW52" s="58" t="s">
        <v>62</v>
      </c>
      <c r="AX52" s="58" t="s">
        <v>63</v>
      </c>
      <c r="AY52" s="58" t="s">
        <v>64</v>
      </c>
      <c r="AZ52" s="58" t="s">
        <v>65</v>
      </c>
      <c r="BA52" s="58" t="s">
        <v>66</v>
      </c>
      <c r="BB52" s="58" t="s">
        <v>67</v>
      </c>
      <c r="BC52" s="58" t="s">
        <v>68</v>
      </c>
      <c r="BD52" s="59" t="s">
        <v>69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70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10">
        <f>ROUND(AG55+AG58+SUM(AG61:AG64),2)</f>
        <v>9545372.1799999997</v>
      </c>
      <c r="AH54" s="310"/>
      <c r="AI54" s="310"/>
      <c r="AJ54" s="310"/>
      <c r="AK54" s="310"/>
      <c r="AL54" s="310"/>
      <c r="AM54" s="310"/>
      <c r="AN54" s="315">
        <f t="shared" ref="AN54:AN64" si="0">SUM(AG54,AT54)</f>
        <v>11549900.34</v>
      </c>
      <c r="AO54" s="315"/>
      <c r="AP54" s="315"/>
      <c r="AQ54" s="65" t="s">
        <v>19</v>
      </c>
      <c r="AR54" s="61"/>
      <c r="AS54" s="66">
        <f>ROUND(AS55+AS58+SUM(AS61:AS64),2)</f>
        <v>0</v>
      </c>
      <c r="AT54" s="67">
        <f t="shared" ref="AT54:AT64" si="1">ROUND(SUM(AV54:AW54),2)</f>
        <v>2004528.16</v>
      </c>
      <c r="AU54" s="68">
        <f>ROUND(AU55+AU58+SUM(AU61:AU64),5)</f>
        <v>0</v>
      </c>
      <c r="AV54" s="67">
        <f>ROUND(AZ54*L29,2)</f>
        <v>2004528.16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ROUND(AZ55+AZ58+SUM(AZ61:AZ64),2)</f>
        <v>9545372.1799999997</v>
      </c>
      <c r="BA54" s="67">
        <f>ROUND(BA55+BA58+SUM(BA61:BA64),2)</f>
        <v>0</v>
      </c>
      <c r="BB54" s="67">
        <f>ROUND(BB55+BB58+SUM(BB61:BB64),2)</f>
        <v>0</v>
      </c>
      <c r="BC54" s="67">
        <f>ROUND(BC55+BC58+SUM(BC61:BC64),2)</f>
        <v>0</v>
      </c>
      <c r="BD54" s="69">
        <f>ROUND(BD55+BD58+SUM(BD61:BD64),2)</f>
        <v>0</v>
      </c>
      <c r="BS54" s="70" t="s">
        <v>71</v>
      </c>
      <c r="BT54" s="70" t="s">
        <v>72</v>
      </c>
      <c r="BU54" s="71" t="s">
        <v>73</v>
      </c>
      <c r="BV54" s="70" t="s">
        <v>74</v>
      </c>
      <c r="BW54" s="70" t="s">
        <v>5</v>
      </c>
      <c r="BX54" s="70" t="s">
        <v>75</v>
      </c>
      <c r="CL54" s="70" t="s">
        <v>19</v>
      </c>
    </row>
    <row r="55" spans="1:91" s="6" customFormat="1" ht="16.5" customHeight="1">
      <c r="B55" s="72"/>
      <c r="C55" s="73"/>
      <c r="D55" s="277" t="s">
        <v>76</v>
      </c>
      <c r="E55" s="277"/>
      <c r="F55" s="277"/>
      <c r="G55" s="277"/>
      <c r="H55" s="277"/>
      <c r="I55" s="74"/>
      <c r="J55" s="277" t="s">
        <v>77</v>
      </c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306">
        <f>ROUND(SUM(AG56:AG57),2)</f>
        <v>939534.4</v>
      </c>
      <c r="AH55" s="299"/>
      <c r="AI55" s="299"/>
      <c r="AJ55" s="299"/>
      <c r="AK55" s="299"/>
      <c r="AL55" s="299"/>
      <c r="AM55" s="299"/>
      <c r="AN55" s="298">
        <f t="shared" si="0"/>
        <v>1136836.6200000001</v>
      </c>
      <c r="AO55" s="299"/>
      <c r="AP55" s="299"/>
      <c r="AQ55" s="75" t="s">
        <v>78</v>
      </c>
      <c r="AR55" s="72"/>
      <c r="AS55" s="76">
        <f>ROUND(SUM(AS56:AS57),2)</f>
        <v>0</v>
      </c>
      <c r="AT55" s="77">
        <f t="shared" si="1"/>
        <v>197302.22</v>
      </c>
      <c r="AU55" s="78">
        <f>ROUND(SUM(AU56:AU57),5)</f>
        <v>0</v>
      </c>
      <c r="AV55" s="77">
        <f>ROUND(AZ55*L29,2)</f>
        <v>197302.22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ROUND(SUM(AZ56:AZ57),2)</f>
        <v>939534.4</v>
      </c>
      <c r="BA55" s="77">
        <f>ROUND(SUM(BA56:BA57),2)</f>
        <v>0</v>
      </c>
      <c r="BB55" s="77">
        <f>ROUND(SUM(BB56:BB57),2)</f>
        <v>0</v>
      </c>
      <c r="BC55" s="77">
        <f>ROUND(SUM(BC56:BC57),2)</f>
        <v>0</v>
      </c>
      <c r="BD55" s="79">
        <f>ROUND(SUM(BD56:BD57),2)</f>
        <v>0</v>
      </c>
      <c r="BS55" s="80" t="s">
        <v>71</v>
      </c>
      <c r="BT55" s="80" t="s">
        <v>79</v>
      </c>
      <c r="BU55" s="80" t="s">
        <v>73</v>
      </c>
      <c r="BV55" s="80" t="s">
        <v>74</v>
      </c>
      <c r="BW55" s="80" t="s">
        <v>80</v>
      </c>
      <c r="BX55" s="80" t="s">
        <v>5</v>
      </c>
      <c r="CL55" s="80" t="s">
        <v>19</v>
      </c>
      <c r="CM55" s="80" t="s">
        <v>81</v>
      </c>
    </row>
    <row r="56" spans="1:91" s="3" customFormat="1" ht="23.25" customHeight="1">
      <c r="A56" s="81" t="s">
        <v>82</v>
      </c>
      <c r="B56" s="46"/>
      <c r="C56" s="9"/>
      <c r="D56" s="9"/>
      <c r="E56" s="278" t="s">
        <v>83</v>
      </c>
      <c r="F56" s="278"/>
      <c r="G56" s="278"/>
      <c r="H56" s="278"/>
      <c r="I56" s="278"/>
      <c r="J56" s="9"/>
      <c r="K56" s="278" t="s">
        <v>84</v>
      </c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303">
        <f>'PS 01.a - ATS NA JEŽOVĚ -...'!J32</f>
        <v>793551.4</v>
      </c>
      <c r="AH56" s="304"/>
      <c r="AI56" s="304"/>
      <c r="AJ56" s="304"/>
      <c r="AK56" s="304"/>
      <c r="AL56" s="304"/>
      <c r="AM56" s="304"/>
      <c r="AN56" s="303">
        <f t="shared" si="0"/>
        <v>960197.19000000006</v>
      </c>
      <c r="AO56" s="304"/>
      <c r="AP56" s="304"/>
      <c r="AQ56" s="82" t="s">
        <v>85</v>
      </c>
      <c r="AR56" s="46"/>
      <c r="AS56" s="83">
        <v>0</v>
      </c>
      <c r="AT56" s="84">
        <f t="shared" si="1"/>
        <v>166645.79</v>
      </c>
      <c r="AU56" s="85">
        <f>'PS 01.a - ATS NA JEŽOVĚ -...'!P95</f>
        <v>0</v>
      </c>
      <c r="AV56" s="84">
        <f>'PS 01.a - ATS NA JEŽOVĚ -...'!J35</f>
        <v>166645.79</v>
      </c>
      <c r="AW56" s="84">
        <f>'PS 01.a - ATS NA JEŽOVĚ -...'!J36</f>
        <v>0</v>
      </c>
      <c r="AX56" s="84">
        <f>'PS 01.a - ATS NA JEŽOVĚ -...'!J37</f>
        <v>0</v>
      </c>
      <c r="AY56" s="84">
        <f>'PS 01.a - ATS NA JEŽOVĚ -...'!J38</f>
        <v>0</v>
      </c>
      <c r="AZ56" s="84">
        <f>'PS 01.a - ATS NA JEŽOVĚ -...'!F35</f>
        <v>793551.4</v>
      </c>
      <c r="BA56" s="84">
        <f>'PS 01.a - ATS NA JEŽOVĚ -...'!F36</f>
        <v>0</v>
      </c>
      <c r="BB56" s="84">
        <f>'PS 01.a - ATS NA JEŽOVĚ -...'!F37</f>
        <v>0</v>
      </c>
      <c r="BC56" s="84">
        <f>'PS 01.a - ATS NA JEŽOVĚ -...'!F38</f>
        <v>0</v>
      </c>
      <c r="BD56" s="86">
        <f>'PS 01.a - ATS NA JEŽOVĚ -...'!F39</f>
        <v>0</v>
      </c>
      <c r="BT56" s="26" t="s">
        <v>81</v>
      </c>
      <c r="BV56" s="26" t="s">
        <v>74</v>
      </c>
      <c r="BW56" s="26" t="s">
        <v>86</v>
      </c>
      <c r="BX56" s="26" t="s">
        <v>80</v>
      </c>
      <c r="CL56" s="26" t="s">
        <v>19</v>
      </c>
    </row>
    <row r="57" spans="1:91" s="3" customFormat="1" ht="16.5" customHeight="1">
      <c r="A57" s="81" t="s">
        <v>82</v>
      </c>
      <c r="B57" s="46"/>
      <c r="C57" s="9"/>
      <c r="D57" s="9"/>
      <c r="E57" s="278" t="s">
        <v>87</v>
      </c>
      <c r="F57" s="278"/>
      <c r="G57" s="278"/>
      <c r="H57" s="278"/>
      <c r="I57" s="278"/>
      <c r="J57" s="9"/>
      <c r="K57" s="278" t="s">
        <v>88</v>
      </c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303">
        <f>'PS 01.b - ATS NA JEŽOVĚ -...'!J32</f>
        <v>145983</v>
      </c>
      <c r="AH57" s="304"/>
      <c r="AI57" s="304"/>
      <c r="AJ57" s="304"/>
      <c r="AK57" s="304"/>
      <c r="AL57" s="304"/>
      <c r="AM57" s="304"/>
      <c r="AN57" s="303">
        <f t="shared" si="0"/>
        <v>176639.43</v>
      </c>
      <c r="AO57" s="304"/>
      <c r="AP57" s="304"/>
      <c r="AQ57" s="82" t="s">
        <v>85</v>
      </c>
      <c r="AR57" s="46"/>
      <c r="AS57" s="83">
        <v>0</v>
      </c>
      <c r="AT57" s="84">
        <f t="shared" si="1"/>
        <v>30656.43</v>
      </c>
      <c r="AU57" s="85">
        <f>'PS 01.b - ATS NA JEŽOVĚ -...'!P89</f>
        <v>0</v>
      </c>
      <c r="AV57" s="84">
        <f>'PS 01.b - ATS NA JEŽOVĚ -...'!J35</f>
        <v>30656.43</v>
      </c>
      <c r="AW57" s="84">
        <f>'PS 01.b - ATS NA JEŽOVĚ -...'!J36</f>
        <v>0</v>
      </c>
      <c r="AX57" s="84">
        <f>'PS 01.b - ATS NA JEŽOVĚ -...'!J37</f>
        <v>0</v>
      </c>
      <c r="AY57" s="84">
        <f>'PS 01.b - ATS NA JEŽOVĚ -...'!J38</f>
        <v>0</v>
      </c>
      <c r="AZ57" s="84">
        <f>'PS 01.b - ATS NA JEŽOVĚ -...'!F35</f>
        <v>145983</v>
      </c>
      <c r="BA57" s="84">
        <f>'PS 01.b - ATS NA JEŽOVĚ -...'!F36</f>
        <v>0</v>
      </c>
      <c r="BB57" s="84">
        <f>'PS 01.b - ATS NA JEŽOVĚ -...'!F37</f>
        <v>0</v>
      </c>
      <c r="BC57" s="84">
        <f>'PS 01.b - ATS NA JEŽOVĚ -...'!F38</f>
        <v>0</v>
      </c>
      <c r="BD57" s="86">
        <f>'PS 01.b - ATS NA JEŽOVĚ -...'!F39</f>
        <v>0</v>
      </c>
      <c r="BT57" s="26" t="s">
        <v>81</v>
      </c>
      <c r="BV57" s="26" t="s">
        <v>74</v>
      </c>
      <c r="BW57" s="26" t="s">
        <v>89</v>
      </c>
      <c r="BX57" s="26" t="s">
        <v>80</v>
      </c>
      <c r="CL57" s="26" t="s">
        <v>19</v>
      </c>
    </row>
    <row r="58" spans="1:91" s="6" customFormat="1" ht="24.75" customHeight="1">
      <c r="B58" s="72"/>
      <c r="C58" s="73"/>
      <c r="D58" s="277" t="s">
        <v>90</v>
      </c>
      <c r="E58" s="277"/>
      <c r="F58" s="277"/>
      <c r="G58" s="277"/>
      <c r="H58" s="277"/>
      <c r="I58" s="74"/>
      <c r="J58" s="277" t="s">
        <v>91</v>
      </c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306">
        <f>ROUND(SUM(AG59:AG60),2)</f>
        <v>4854929.1399999997</v>
      </c>
      <c r="AH58" s="299"/>
      <c r="AI58" s="299"/>
      <c r="AJ58" s="299"/>
      <c r="AK58" s="299"/>
      <c r="AL58" s="299"/>
      <c r="AM58" s="299"/>
      <c r="AN58" s="298">
        <f t="shared" si="0"/>
        <v>5874464.2599999998</v>
      </c>
      <c r="AO58" s="299"/>
      <c r="AP58" s="299"/>
      <c r="AQ58" s="75" t="s">
        <v>78</v>
      </c>
      <c r="AR58" s="72"/>
      <c r="AS58" s="76">
        <f>ROUND(SUM(AS59:AS60),2)</f>
        <v>0</v>
      </c>
      <c r="AT58" s="77">
        <f t="shared" si="1"/>
        <v>1019535.12</v>
      </c>
      <c r="AU58" s="78">
        <f>ROUND(SUM(AU59:AU60),5)</f>
        <v>0</v>
      </c>
      <c r="AV58" s="77">
        <f>ROUND(AZ58*L29,2)</f>
        <v>1019535.12</v>
      </c>
      <c r="AW58" s="77">
        <f>ROUND(BA58*L30,2)</f>
        <v>0</v>
      </c>
      <c r="AX58" s="77">
        <f>ROUND(BB58*L29,2)</f>
        <v>0</v>
      </c>
      <c r="AY58" s="77">
        <f>ROUND(BC58*L30,2)</f>
        <v>0</v>
      </c>
      <c r="AZ58" s="77">
        <f>ROUND(SUM(AZ59:AZ60),2)</f>
        <v>4854929.1399999997</v>
      </c>
      <c r="BA58" s="77">
        <f>ROUND(SUM(BA59:BA60),2)</f>
        <v>0</v>
      </c>
      <c r="BB58" s="77">
        <f>ROUND(SUM(BB59:BB60),2)</f>
        <v>0</v>
      </c>
      <c r="BC58" s="77">
        <f>ROUND(SUM(BC59:BC60),2)</f>
        <v>0</v>
      </c>
      <c r="BD58" s="79">
        <f>ROUND(SUM(BD59:BD60),2)</f>
        <v>0</v>
      </c>
      <c r="BS58" s="80" t="s">
        <v>71</v>
      </c>
      <c r="BT58" s="80" t="s">
        <v>79</v>
      </c>
      <c r="BV58" s="80" t="s">
        <v>74</v>
      </c>
      <c r="BW58" s="80" t="s">
        <v>92</v>
      </c>
      <c r="BX58" s="80" t="s">
        <v>5</v>
      </c>
      <c r="CL58" s="80" t="s">
        <v>19</v>
      </c>
      <c r="CM58" s="80" t="s">
        <v>81</v>
      </c>
    </row>
    <row r="59" spans="1:91" s="3" customFormat="1" ht="23.25" customHeight="1">
      <c r="A59" s="81" t="s">
        <v>82</v>
      </c>
      <c r="B59" s="46"/>
      <c r="C59" s="9"/>
      <c r="D59" s="9"/>
      <c r="E59" s="278" t="s">
        <v>90</v>
      </c>
      <c r="F59" s="278"/>
      <c r="G59" s="278"/>
      <c r="H59" s="278"/>
      <c r="I59" s="278"/>
      <c r="J59" s="9"/>
      <c r="K59" s="278" t="s">
        <v>91</v>
      </c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303">
        <f>'SO 03.1 - ŘAD PRO POSÍLEN...'!J30</f>
        <v>2813274.99</v>
      </c>
      <c r="AH59" s="304"/>
      <c r="AI59" s="304"/>
      <c r="AJ59" s="304"/>
      <c r="AK59" s="304"/>
      <c r="AL59" s="304"/>
      <c r="AM59" s="304"/>
      <c r="AN59" s="303">
        <f t="shared" si="0"/>
        <v>3404062.74</v>
      </c>
      <c r="AO59" s="304"/>
      <c r="AP59" s="304"/>
      <c r="AQ59" s="82" t="s">
        <v>85</v>
      </c>
      <c r="AR59" s="46"/>
      <c r="AS59" s="83">
        <v>0</v>
      </c>
      <c r="AT59" s="84">
        <f t="shared" si="1"/>
        <v>590787.75</v>
      </c>
      <c r="AU59" s="85">
        <f>'SO 03.1 - ŘAD PRO POSÍLEN...'!P89</f>
        <v>0</v>
      </c>
      <c r="AV59" s="84">
        <f>'SO 03.1 - ŘAD PRO POSÍLEN...'!J33</f>
        <v>590787.75</v>
      </c>
      <c r="AW59" s="84">
        <f>'SO 03.1 - ŘAD PRO POSÍLEN...'!J34</f>
        <v>0</v>
      </c>
      <c r="AX59" s="84">
        <f>'SO 03.1 - ŘAD PRO POSÍLEN...'!J35</f>
        <v>0</v>
      </c>
      <c r="AY59" s="84">
        <f>'SO 03.1 - ŘAD PRO POSÍLEN...'!J36</f>
        <v>0</v>
      </c>
      <c r="AZ59" s="84">
        <f>'SO 03.1 - ŘAD PRO POSÍLEN...'!F33</f>
        <v>2813274.99</v>
      </c>
      <c r="BA59" s="84">
        <f>'SO 03.1 - ŘAD PRO POSÍLEN...'!F34</f>
        <v>0</v>
      </c>
      <c r="BB59" s="84">
        <f>'SO 03.1 - ŘAD PRO POSÍLEN...'!F35</f>
        <v>0</v>
      </c>
      <c r="BC59" s="84">
        <f>'SO 03.1 - ŘAD PRO POSÍLEN...'!F36</f>
        <v>0</v>
      </c>
      <c r="BD59" s="86">
        <f>'SO 03.1 - ŘAD PRO POSÍLEN...'!F37</f>
        <v>0</v>
      </c>
      <c r="BT59" s="26" t="s">
        <v>81</v>
      </c>
      <c r="BU59" s="26" t="s">
        <v>93</v>
      </c>
      <c r="BV59" s="26" t="s">
        <v>74</v>
      </c>
      <c r="BW59" s="26" t="s">
        <v>92</v>
      </c>
      <c r="BX59" s="26" t="s">
        <v>5</v>
      </c>
      <c r="CL59" s="26" t="s">
        <v>19</v>
      </c>
      <c r="CM59" s="26" t="s">
        <v>81</v>
      </c>
    </row>
    <row r="60" spans="1:91" s="3" customFormat="1" ht="23.25" customHeight="1">
      <c r="A60" s="81" t="s">
        <v>82</v>
      </c>
      <c r="B60" s="46"/>
      <c r="C60" s="9"/>
      <c r="D60" s="9"/>
      <c r="E60" s="278" t="s">
        <v>94</v>
      </c>
      <c r="F60" s="278"/>
      <c r="G60" s="278"/>
      <c r="H60" s="278"/>
      <c r="I60" s="278"/>
      <c r="J60" s="9"/>
      <c r="K60" s="278" t="s">
        <v>95</v>
      </c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303">
        <f>'01 - AŠ1, AŠ2 - STAVEBNÍ ...'!J32</f>
        <v>2041654.15</v>
      </c>
      <c r="AH60" s="304"/>
      <c r="AI60" s="304"/>
      <c r="AJ60" s="304"/>
      <c r="AK60" s="304"/>
      <c r="AL60" s="304"/>
      <c r="AM60" s="304"/>
      <c r="AN60" s="303">
        <f t="shared" si="0"/>
        <v>2470401.52</v>
      </c>
      <c r="AO60" s="304"/>
      <c r="AP60" s="304"/>
      <c r="AQ60" s="82" t="s">
        <v>85</v>
      </c>
      <c r="AR60" s="46"/>
      <c r="AS60" s="83">
        <v>0</v>
      </c>
      <c r="AT60" s="84">
        <f t="shared" si="1"/>
        <v>428747.37</v>
      </c>
      <c r="AU60" s="85">
        <f>'01 - AŠ1, AŠ2 - STAVEBNÍ ...'!P98</f>
        <v>0</v>
      </c>
      <c r="AV60" s="84">
        <f>'01 - AŠ1, AŠ2 - STAVEBNÍ ...'!J35</f>
        <v>428747.37</v>
      </c>
      <c r="AW60" s="84">
        <f>'01 - AŠ1, AŠ2 - STAVEBNÍ ...'!J36</f>
        <v>0</v>
      </c>
      <c r="AX60" s="84">
        <f>'01 - AŠ1, AŠ2 - STAVEBNÍ ...'!J37</f>
        <v>0</v>
      </c>
      <c r="AY60" s="84">
        <f>'01 - AŠ1, AŠ2 - STAVEBNÍ ...'!J38</f>
        <v>0</v>
      </c>
      <c r="AZ60" s="84">
        <f>'01 - AŠ1, AŠ2 - STAVEBNÍ ...'!F35</f>
        <v>2041654.15</v>
      </c>
      <c r="BA60" s="84">
        <f>'01 - AŠ1, AŠ2 - STAVEBNÍ ...'!F36</f>
        <v>0</v>
      </c>
      <c r="BB60" s="84">
        <f>'01 - AŠ1, AŠ2 - STAVEBNÍ ...'!F37</f>
        <v>0</v>
      </c>
      <c r="BC60" s="84">
        <f>'01 - AŠ1, AŠ2 - STAVEBNÍ ...'!F38</f>
        <v>0</v>
      </c>
      <c r="BD60" s="86">
        <f>'01 - AŠ1, AŠ2 - STAVEBNÍ ...'!F39</f>
        <v>0</v>
      </c>
      <c r="BT60" s="26" t="s">
        <v>81</v>
      </c>
      <c r="BV60" s="26" t="s">
        <v>74</v>
      </c>
      <c r="BW60" s="26" t="s">
        <v>96</v>
      </c>
      <c r="BX60" s="26" t="s">
        <v>92</v>
      </c>
      <c r="CL60" s="26" t="s">
        <v>19</v>
      </c>
    </row>
    <row r="61" spans="1:91" s="6" customFormat="1" ht="24.75" customHeight="1">
      <c r="A61" s="81" t="s">
        <v>82</v>
      </c>
      <c r="B61" s="72"/>
      <c r="C61" s="73"/>
      <c r="D61" s="277" t="s">
        <v>97</v>
      </c>
      <c r="E61" s="277"/>
      <c r="F61" s="277"/>
      <c r="G61" s="277"/>
      <c r="H61" s="277"/>
      <c r="I61" s="74"/>
      <c r="J61" s="277" t="s">
        <v>98</v>
      </c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98">
        <f>'SO 03.2 - ŘAD PRO POSÍLEN...'!J30</f>
        <v>1531398.49</v>
      </c>
      <c r="AH61" s="299"/>
      <c r="AI61" s="299"/>
      <c r="AJ61" s="299"/>
      <c r="AK61" s="299"/>
      <c r="AL61" s="299"/>
      <c r="AM61" s="299"/>
      <c r="AN61" s="298">
        <f t="shared" si="0"/>
        <v>1852992.17</v>
      </c>
      <c r="AO61" s="299"/>
      <c r="AP61" s="299"/>
      <c r="AQ61" s="75" t="s">
        <v>78</v>
      </c>
      <c r="AR61" s="72"/>
      <c r="AS61" s="76">
        <v>0</v>
      </c>
      <c r="AT61" s="77">
        <f t="shared" si="1"/>
        <v>321593.68</v>
      </c>
      <c r="AU61" s="78">
        <f>'SO 03.2 - ŘAD PRO POSÍLEN...'!P90</f>
        <v>0</v>
      </c>
      <c r="AV61" s="77">
        <f>'SO 03.2 - ŘAD PRO POSÍLEN...'!J33</f>
        <v>321593.68</v>
      </c>
      <c r="AW61" s="77">
        <f>'SO 03.2 - ŘAD PRO POSÍLEN...'!J34</f>
        <v>0</v>
      </c>
      <c r="AX61" s="77">
        <f>'SO 03.2 - ŘAD PRO POSÍLEN...'!J35</f>
        <v>0</v>
      </c>
      <c r="AY61" s="77">
        <f>'SO 03.2 - ŘAD PRO POSÍLEN...'!J36</f>
        <v>0</v>
      </c>
      <c r="AZ61" s="77">
        <f>'SO 03.2 - ŘAD PRO POSÍLEN...'!F33</f>
        <v>1531398.49</v>
      </c>
      <c r="BA61" s="77">
        <f>'SO 03.2 - ŘAD PRO POSÍLEN...'!F34</f>
        <v>0</v>
      </c>
      <c r="BB61" s="77">
        <f>'SO 03.2 - ŘAD PRO POSÍLEN...'!F35</f>
        <v>0</v>
      </c>
      <c r="BC61" s="77">
        <f>'SO 03.2 - ŘAD PRO POSÍLEN...'!F36</f>
        <v>0</v>
      </c>
      <c r="BD61" s="79">
        <f>'SO 03.2 - ŘAD PRO POSÍLEN...'!F37</f>
        <v>0</v>
      </c>
      <c r="BT61" s="80" t="s">
        <v>79</v>
      </c>
      <c r="BV61" s="80" t="s">
        <v>74</v>
      </c>
      <c r="BW61" s="80" t="s">
        <v>99</v>
      </c>
      <c r="BX61" s="80" t="s">
        <v>5</v>
      </c>
      <c r="CL61" s="80" t="s">
        <v>19</v>
      </c>
      <c r="CM61" s="80" t="s">
        <v>81</v>
      </c>
    </row>
    <row r="62" spans="1:91" s="6" customFormat="1" ht="24.75" customHeight="1">
      <c r="A62" s="81" t="s">
        <v>82</v>
      </c>
      <c r="B62" s="72"/>
      <c r="C62" s="73"/>
      <c r="D62" s="277" t="s">
        <v>100</v>
      </c>
      <c r="E62" s="277"/>
      <c r="F62" s="277"/>
      <c r="G62" s="277"/>
      <c r="H62" s="277"/>
      <c r="I62" s="74"/>
      <c r="J62" s="277" t="s">
        <v>101</v>
      </c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98">
        <f>'SO 03.3 - ŘAD PRO POSÍLEN...'!J30</f>
        <v>1402669.78</v>
      </c>
      <c r="AH62" s="299"/>
      <c r="AI62" s="299"/>
      <c r="AJ62" s="299"/>
      <c r="AK62" s="299"/>
      <c r="AL62" s="299"/>
      <c r="AM62" s="299"/>
      <c r="AN62" s="298">
        <f t="shared" si="0"/>
        <v>1697230.4300000002</v>
      </c>
      <c r="AO62" s="299"/>
      <c r="AP62" s="299"/>
      <c r="AQ62" s="75" t="s">
        <v>78</v>
      </c>
      <c r="AR62" s="72"/>
      <c r="AS62" s="76">
        <v>0</v>
      </c>
      <c r="AT62" s="77">
        <f t="shared" si="1"/>
        <v>294560.65000000002</v>
      </c>
      <c r="AU62" s="78">
        <f>'SO 03.3 - ŘAD PRO POSÍLEN...'!P91</f>
        <v>0</v>
      </c>
      <c r="AV62" s="77">
        <f>'SO 03.3 - ŘAD PRO POSÍLEN...'!J33</f>
        <v>294560.65000000002</v>
      </c>
      <c r="AW62" s="77">
        <f>'SO 03.3 - ŘAD PRO POSÍLEN...'!J34</f>
        <v>0</v>
      </c>
      <c r="AX62" s="77">
        <f>'SO 03.3 - ŘAD PRO POSÍLEN...'!J35</f>
        <v>0</v>
      </c>
      <c r="AY62" s="77">
        <f>'SO 03.3 - ŘAD PRO POSÍLEN...'!J36</f>
        <v>0</v>
      </c>
      <c r="AZ62" s="77">
        <f>'SO 03.3 - ŘAD PRO POSÍLEN...'!F33</f>
        <v>1402669.78</v>
      </c>
      <c r="BA62" s="77">
        <f>'SO 03.3 - ŘAD PRO POSÍLEN...'!F34</f>
        <v>0</v>
      </c>
      <c r="BB62" s="77">
        <f>'SO 03.3 - ŘAD PRO POSÍLEN...'!F35</f>
        <v>0</v>
      </c>
      <c r="BC62" s="77">
        <f>'SO 03.3 - ŘAD PRO POSÍLEN...'!F36</f>
        <v>0</v>
      </c>
      <c r="BD62" s="79">
        <f>'SO 03.3 - ŘAD PRO POSÍLEN...'!F37</f>
        <v>0</v>
      </c>
      <c r="BT62" s="80" t="s">
        <v>79</v>
      </c>
      <c r="BV62" s="80" t="s">
        <v>74</v>
      </c>
      <c r="BW62" s="80" t="s">
        <v>102</v>
      </c>
      <c r="BX62" s="80" t="s">
        <v>5</v>
      </c>
      <c r="CL62" s="80" t="s">
        <v>19</v>
      </c>
      <c r="CM62" s="80" t="s">
        <v>81</v>
      </c>
    </row>
    <row r="63" spans="1:91" s="6" customFormat="1" ht="24.75" customHeight="1">
      <c r="A63" s="81" t="s">
        <v>82</v>
      </c>
      <c r="B63" s="72"/>
      <c r="C63" s="73"/>
      <c r="D63" s="277" t="s">
        <v>103</v>
      </c>
      <c r="E63" s="277"/>
      <c r="F63" s="277"/>
      <c r="G63" s="277"/>
      <c r="H63" s="277"/>
      <c r="I63" s="74"/>
      <c r="J63" s="277" t="s">
        <v>104</v>
      </c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98">
        <f>'SO 03.4 - PROPOJ PRO ZÁSO...'!J30</f>
        <v>113840.37</v>
      </c>
      <c r="AH63" s="299"/>
      <c r="AI63" s="299"/>
      <c r="AJ63" s="299"/>
      <c r="AK63" s="299"/>
      <c r="AL63" s="299"/>
      <c r="AM63" s="299"/>
      <c r="AN63" s="298">
        <f t="shared" si="0"/>
        <v>137746.85</v>
      </c>
      <c r="AO63" s="299"/>
      <c r="AP63" s="299"/>
      <c r="AQ63" s="75" t="s">
        <v>78</v>
      </c>
      <c r="AR63" s="72"/>
      <c r="AS63" s="76">
        <v>0</v>
      </c>
      <c r="AT63" s="77">
        <f t="shared" si="1"/>
        <v>23906.48</v>
      </c>
      <c r="AU63" s="78">
        <f>'SO 03.4 - PROPOJ PRO ZÁSO...'!P85</f>
        <v>0</v>
      </c>
      <c r="AV63" s="77">
        <f>'SO 03.4 - PROPOJ PRO ZÁSO...'!J33</f>
        <v>23906.48</v>
      </c>
      <c r="AW63" s="77">
        <f>'SO 03.4 - PROPOJ PRO ZÁSO...'!J34</f>
        <v>0</v>
      </c>
      <c r="AX63" s="77">
        <f>'SO 03.4 - PROPOJ PRO ZÁSO...'!J35</f>
        <v>0</v>
      </c>
      <c r="AY63" s="77">
        <f>'SO 03.4 - PROPOJ PRO ZÁSO...'!J36</f>
        <v>0</v>
      </c>
      <c r="AZ63" s="77">
        <f>'SO 03.4 - PROPOJ PRO ZÁSO...'!F33</f>
        <v>113840.37</v>
      </c>
      <c r="BA63" s="77">
        <f>'SO 03.4 - PROPOJ PRO ZÁSO...'!F34</f>
        <v>0</v>
      </c>
      <c r="BB63" s="77">
        <f>'SO 03.4 - PROPOJ PRO ZÁSO...'!F35</f>
        <v>0</v>
      </c>
      <c r="BC63" s="77">
        <f>'SO 03.4 - PROPOJ PRO ZÁSO...'!F36</f>
        <v>0</v>
      </c>
      <c r="BD63" s="79">
        <f>'SO 03.4 - PROPOJ PRO ZÁSO...'!F37</f>
        <v>0</v>
      </c>
      <c r="BT63" s="80" t="s">
        <v>79</v>
      </c>
      <c r="BV63" s="80" t="s">
        <v>74</v>
      </c>
      <c r="BW63" s="80" t="s">
        <v>105</v>
      </c>
      <c r="BX63" s="80" t="s">
        <v>5</v>
      </c>
      <c r="CL63" s="80" t="s">
        <v>19</v>
      </c>
      <c r="CM63" s="80" t="s">
        <v>81</v>
      </c>
    </row>
    <row r="64" spans="1:91" s="6" customFormat="1" ht="24.75" customHeight="1">
      <c r="A64" s="81" t="s">
        <v>82</v>
      </c>
      <c r="B64" s="72"/>
      <c r="C64" s="73"/>
      <c r="D64" s="277" t="s">
        <v>106</v>
      </c>
      <c r="E64" s="277"/>
      <c r="F64" s="277"/>
      <c r="G64" s="277"/>
      <c r="H64" s="277"/>
      <c r="I64" s="74"/>
      <c r="J64" s="277" t="s">
        <v>107</v>
      </c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98">
        <f>'VON - VEDLEJŠÍ A OSTATNÍ ...'!J30</f>
        <v>703000</v>
      </c>
      <c r="AH64" s="299"/>
      <c r="AI64" s="299"/>
      <c r="AJ64" s="299"/>
      <c r="AK64" s="299"/>
      <c r="AL64" s="299"/>
      <c r="AM64" s="299"/>
      <c r="AN64" s="298">
        <f t="shared" si="0"/>
        <v>850630</v>
      </c>
      <c r="AO64" s="299"/>
      <c r="AP64" s="299"/>
      <c r="AQ64" s="75" t="s">
        <v>106</v>
      </c>
      <c r="AR64" s="72"/>
      <c r="AS64" s="87">
        <v>0</v>
      </c>
      <c r="AT64" s="88">
        <f t="shared" si="1"/>
        <v>147630</v>
      </c>
      <c r="AU64" s="89">
        <f>'VON - VEDLEJŠÍ A OSTATNÍ ...'!P85</f>
        <v>0</v>
      </c>
      <c r="AV64" s="88">
        <f>'VON - VEDLEJŠÍ A OSTATNÍ ...'!J33</f>
        <v>147630</v>
      </c>
      <c r="AW64" s="88">
        <f>'VON - VEDLEJŠÍ A OSTATNÍ ...'!J34</f>
        <v>0</v>
      </c>
      <c r="AX64" s="88">
        <f>'VON - VEDLEJŠÍ A OSTATNÍ ...'!J35</f>
        <v>0</v>
      </c>
      <c r="AY64" s="88">
        <f>'VON - VEDLEJŠÍ A OSTATNÍ ...'!J36</f>
        <v>0</v>
      </c>
      <c r="AZ64" s="88">
        <f>'VON - VEDLEJŠÍ A OSTATNÍ ...'!F33</f>
        <v>703000</v>
      </c>
      <c r="BA64" s="88">
        <f>'VON - VEDLEJŠÍ A OSTATNÍ ...'!F34</f>
        <v>0</v>
      </c>
      <c r="BB64" s="88">
        <f>'VON - VEDLEJŠÍ A OSTATNÍ ...'!F35</f>
        <v>0</v>
      </c>
      <c r="BC64" s="88">
        <f>'VON - VEDLEJŠÍ A OSTATNÍ ...'!F36</f>
        <v>0</v>
      </c>
      <c r="BD64" s="90">
        <f>'VON - VEDLEJŠÍ A OSTATNÍ ...'!F37</f>
        <v>0</v>
      </c>
      <c r="BT64" s="80" t="s">
        <v>79</v>
      </c>
      <c r="BV64" s="80" t="s">
        <v>74</v>
      </c>
      <c r="BW64" s="80" t="s">
        <v>108</v>
      </c>
      <c r="BX64" s="80" t="s">
        <v>5</v>
      </c>
      <c r="CL64" s="80" t="s">
        <v>19</v>
      </c>
      <c r="CM64" s="80" t="s">
        <v>81</v>
      </c>
    </row>
    <row r="65" spans="2:44" s="1" customFormat="1" ht="30" customHeight="1">
      <c r="B65" s="33"/>
      <c r="AR65" s="33"/>
    </row>
    <row r="66" spans="2:44" s="1" customFormat="1" ht="6.9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33"/>
    </row>
  </sheetData>
  <sheetProtection algorithmName="SHA-512" hashValue="mT8Z6vR0q5B020ChQ6QxNvQUYJiTMqgLVWkxsahdvwoGvC3A05mLuGMXnD56nkjVY77jdeON5aVmeZU4ozYpfQ==" saltValue="xwZHA3v6vmI1m+N1PjR2xaYWt3NDQGmSLLc8RcMhh13uQmOQKFNL1DvNb2sIQmM5dItKSqJuLc1j56DelXDqFQ==" spinCount="100000" sheet="1" objects="1" scenarios="1" formatColumns="0" formatRows="0"/>
  <mergeCells count="78">
    <mergeCell ref="AN64:AP64"/>
    <mergeCell ref="AS49:AT51"/>
    <mergeCell ref="AN63:AP63"/>
    <mergeCell ref="AN55:AP55"/>
    <mergeCell ref="AN62:AP62"/>
    <mergeCell ref="AN52:AP52"/>
    <mergeCell ref="AN61:AP61"/>
    <mergeCell ref="AN56:AP56"/>
    <mergeCell ref="AN54:AP54"/>
    <mergeCell ref="AN59:AP59"/>
    <mergeCell ref="AN60:AP60"/>
    <mergeCell ref="AM47:AN47"/>
    <mergeCell ref="AM49:AP49"/>
    <mergeCell ref="AM50:AP50"/>
    <mergeCell ref="AN58:AP58"/>
    <mergeCell ref="AN57:AP57"/>
    <mergeCell ref="AG57:AM57"/>
    <mergeCell ref="AG54:AM54"/>
    <mergeCell ref="AG55:AM55"/>
    <mergeCell ref="AG60:AM60"/>
    <mergeCell ref="AG52:AM52"/>
    <mergeCell ref="AG56:AM56"/>
    <mergeCell ref="AG59:AM59"/>
    <mergeCell ref="AG58:AM58"/>
    <mergeCell ref="AG64:AM64"/>
    <mergeCell ref="AG63:AM63"/>
    <mergeCell ref="AG62:AM62"/>
    <mergeCell ref="AG61:AM61"/>
    <mergeCell ref="W33:AE33"/>
    <mergeCell ref="AK33:AO33"/>
    <mergeCell ref="L45:AO45"/>
    <mergeCell ref="I52:AF52"/>
    <mergeCell ref="J62:AF62"/>
    <mergeCell ref="J61:AF61"/>
    <mergeCell ref="J55:AF55"/>
    <mergeCell ref="J64:AF64"/>
    <mergeCell ref="J63:AF63"/>
    <mergeCell ref="J58:AF58"/>
    <mergeCell ref="K60:AF60"/>
    <mergeCell ref="K59:AF59"/>
    <mergeCell ref="L33:P33"/>
    <mergeCell ref="X35:AB35"/>
    <mergeCell ref="AK35:AO35"/>
    <mergeCell ref="AK30:AO30"/>
    <mergeCell ref="W31:AE31"/>
    <mergeCell ref="L31:P31"/>
    <mergeCell ref="AK31:AO31"/>
    <mergeCell ref="AK32:AO32"/>
    <mergeCell ref="L32:P32"/>
    <mergeCell ref="W32:AE32"/>
    <mergeCell ref="AR2:BE2"/>
    <mergeCell ref="BE5:BE32"/>
    <mergeCell ref="K5:AO5"/>
    <mergeCell ref="K6:AO6"/>
    <mergeCell ref="E14:AJ14"/>
    <mergeCell ref="E23:AN23"/>
    <mergeCell ref="AK26:AO26"/>
    <mergeCell ref="AK28:AO28"/>
    <mergeCell ref="L28:P28"/>
    <mergeCell ref="W28:AE28"/>
    <mergeCell ref="L29:P29"/>
    <mergeCell ref="AK29:AO29"/>
    <mergeCell ref="W29:AE29"/>
    <mergeCell ref="L30:P30"/>
    <mergeCell ref="W30:AE30"/>
    <mergeCell ref="K56:AF56"/>
    <mergeCell ref="K57:AF57"/>
    <mergeCell ref="D63:H63"/>
    <mergeCell ref="D64:H64"/>
    <mergeCell ref="E56:I56"/>
    <mergeCell ref="E57:I57"/>
    <mergeCell ref="E60:I60"/>
    <mergeCell ref="E59:I59"/>
    <mergeCell ref="C52:G52"/>
    <mergeCell ref="D55:H55"/>
    <mergeCell ref="D61:H61"/>
    <mergeCell ref="D62:H62"/>
    <mergeCell ref="D58:H58"/>
  </mergeCells>
  <hyperlinks>
    <hyperlink ref="A56" location="'PS 01.a - ATS NA JEŽOVĚ -...'!C2" display="/" xr:uid="{00000000-0004-0000-0000-000000000000}"/>
    <hyperlink ref="A57" location="'PS 01.b - ATS NA JEŽOVĚ -...'!C2" display="/" xr:uid="{00000000-0004-0000-0000-000001000000}"/>
    <hyperlink ref="A59" location="'SO 03.1 - ŘAD PRO POSÍLEN...'!C2" display="/" xr:uid="{00000000-0004-0000-0000-000002000000}"/>
    <hyperlink ref="A60" location="'01 - AŠ1, AŠ2 - STAVEBNÍ ...'!C2" display="/" xr:uid="{00000000-0004-0000-0000-000003000000}"/>
    <hyperlink ref="A61" location="'SO 03.2 - ŘAD PRO POSÍLEN...'!C2" display="/" xr:uid="{00000000-0004-0000-0000-000004000000}"/>
    <hyperlink ref="A62" location="'SO 03.3 - ŘAD PRO POSÍLEN...'!C2" display="/" xr:uid="{00000000-0004-0000-0000-000005000000}"/>
    <hyperlink ref="A63" location="'SO 03.4 - PROPOJ PRO ZÁSO...'!C2" display="/" xr:uid="{00000000-0004-0000-0000-000006000000}"/>
    <hyperlink ref="A64" location="'VON - VEDLEJŠÍ A OSTATNÍ ...'!C2" display="/" xr:uid="{00000000-0004-0000-0000-000007000000}"/>
  </hyperlinks>
  <pageMargins left="0.39370078740157483" right="0.39370078740157483" top="0.39370078740157483" bottom="0.19685039370078741" header="0" footer="0"/>
  <pageSetup paperSize="9" scale="93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9"/>
  <sheetViews>
    <sheetView showGridLines="0" zoomScale="110" zoomScaleNormal="110" workbookViewId="0"/>
  </sheetViews>
  <sheetFormatPr defaultRowHeight="10.199999999999999"/>
  <cols>
    <col min="1" max="1" width="8.28515625" style="199" customWidth="1"/>
    <col min="2" max="2" width="1.7109375" style="199" customWidth="1"/>
    <col min="3" max="4" width="5" style="199" customWidth="1"/>
    <col min="5" max="5" width="11.7109375" style="199" customWidth="1"/>
    <col min="6" max="6" width="9.140625" style="199" customWidth="1"/>
    <col min="7" max="7" width="5" style="199" customWidth="1"/>
    <col min="8" max="8" width="77.85546875" style="199" customWidth="1"/>
    <col min="9" max="10" width="20" style="199" customWidth="1"/>
    <col min="11" max="11" width="1.7109375" style="199" customWidth="1"/>
  </cols>
  <sheetData>
    <row r="1" spans="2:11" ht="37.5" customHeight="1"/>
    <row r="2" spans="2:11" ht="7.5" customHeight="1">
      <c r="B2" s="200"/>
      <c r="C2" s="201"/>
      <c r="D2" s="201"/>
      <c r="E2" s="201"/>
      <c r="F2" s="201"/>
      <c r="G2" s="201"/>
      <c r="H2" s="201"/>
      <c r="I2" s="201"/>
      <c r="J2" s="201"/>
      <c r="K2" s="202"/>
    </row>
    <row r="3" spans="2:11" s="16" customFormat="1" ht="45" customHeight="1">
      <c r="B3" s="203"/>
      <c r="C3" s="322" t="s">
        <v>2746</v>
      </c>
      <c r="D3" s="322"/>
      <c r="E3" s="322"/>
      <c r="F3" s="322"/>
      <c r="G3" s="322"/>
      <c r="H3" s="322"/>
      <c r="I3" s="322"/>
      <c r="J3" s="322"/>
      <c r="K3" s="204"/>
    </row>
    <row r="4" spans="2:11" ht="25.5" customHeight="1">
      <c r="B4" s="205"/>
      <c r="C4" s="321" t="s">
        <v>2747</v>
      </c>
      <c r="D4" s="321"/>
      <c r="E4" s="321"/>
      <c r="F4" s="321"/>
      <c r="G4" s="321"/>
      <c r="H4" s="321"/>
      <c r="I4" s="321"/>
      <c r="J4" s="321"/>
      <c r="K4" s="206"/>
    </row>
    <row r="5" spans="2:11" ht="5.25" customHeight="1">
      <c r="B5" s="205"/>
      <c r="C5" s="207"/>
      <c r="D5" s="207"/>
      <c r="E5" s="207"/>
      <c r="F5" s="207"/>
      <c r="G5" s="207"/>
      <c r="H5" s="207"/>
      <c r="I5" s="207"/>
      <c r="J5" s="207"/>
      <c r="K5" s="206"/>
    </row>
    <row r="6" spans="2:11" ht="15" customHeight="1">
      <c r="B6" s="205"/>
      <c r="C6" s="320" t="s">
        <v>2748</v>
      </c>
      <c r="D6" s="320"/>
      <c r="E6" s="320"/>
      <c r="F6" s="320"/>
      <c r="G6" s="320"/>
      <c r="H6" s="320"/>
      <c r="I6" s="320"/>
      <c r="J6" s="320"/>
      <c r="K6" s="206"/>
    </row>
    <row r="7" spans="2:11" ht="15" customHeight="1">
      <c r="B7" s="209"/>
      <c r="C7" s="320" t="s">
        <v>2749</v>
      </c>
      <c r="D7" s="320"/>
      <c r="E7" s="320"/>
      <c r="F7" s="320"/>
      <c r="G7" s="320"/>
      <c r="H7" s="320"/>
      <c r="I7" s="320"/>
      <c r="J7" s="320"/>
      <c r="K7" s="206"/>
    </row>
    <row r="8" spans="2:11" ht="12.75" customHeight="1">
      <c r="B8" s="209"/>
      <c r="C8" s="208"/>
      <c r="D8" s="208"/>
      <c r="E8" s="208"/>
      <c r="F8" s="208"/>
      <c r="G8" s="208"/>
      <c r="H8" s="208"/>
      <c r="I8" s="208"/>
      <c r="J8" s="208"/>
      <c r="K8" s="206"/>
    </row>
    <row r="9" spans="2:11" ht="15" customHeight="1">
      <c r="B9" s="209"/>
      <c r="C9" s="320" t="s">
        <v>2750</v>
      </c>
      <c r="D9" s="320"/>
      <c r="E9" s="320"/>
      <c r="F9" s="320"/>
      <c r="G9" s="320"/>
      <c r="H9" s="320"/>
      <c r="I9" s="320"/>
      <c r="J9" s="320"/>
      <c r="K9" s="206"/>
    </row>
    <row r="10" spans="2:11" ht="15" customHeight="1">
      <c r="B10" s="209"/>
      <c r="C10" s="208"/>
      <c r="D10" s="320" t="s">
        <v>2751</v>
      </c>
      <c r="E10" s="320"/>
      <c r="F10" s="320"/>
      <c r="G10" s="320"/>
      <c r="H10" s="320"/>
      <c r="I10" s="320"/>
      <c r="J10" s="320"/>
      <c r="K10" s="206"/>
    </row>
    <row r="11" spans="2:11" ht="15" customHeight="1">
      <c r="B11" s="209"/>
      <c r="C11" s="210"/>
      <c r="D11" s="320" t="s">
        <v>2752</v>
      </c>
      <c r="E11" s="320"/>
      <c r="F11" s="320"/>
      <c r="G11" s="320"/>
      <c r="H11" s="320"/>
      <c r="I11" s="320"/>
      <c r="J11" s="320"/>
      <c r="K11" s="206"/>
    </row>
    <row r="12" spans="2:11" ht="15" customHeight="1">
      <c r="B12" s="209"/>
      <c r="C12" s="210"/>
      <c r="D12" s="208"/>
      <c r="E12" s="208"/>
      <c r="F12" s="208"/>
      <c r="G12" s="208"/>
      <c r="H12" s="208"/>
      <c r="I12" s="208"/>
      <c r="J12" s="208"/>
      <c r="K12" s="206"/>
    </row>
    <row r="13" spans="2:11" ht="15" customHeight="1">
      <c r="B13" s="209"/>
      <c r="C13" s="210"/>
      <c r="D13" s="211" t="s">
        <v>2753</v>
      </c>
      <c r="E13" s="208"/>
      <c r="F13" s="208"/>
      <c r="G13" s="208"/>
      <c r="H13" s="208"/>
      <c r="I13" s="208"/>
      <c r="J13" s="208"/>
      <c r="K13" s="206"/>
    </row>
    <row r="14" spans="2:11" ht="12.75" customHeight="1">
      <c r="B14" s="209"/>
      <c r="C14" s="210"/>
      <c r="D14" s="210"/>
      <c r="E14" s="210"/>
      <c r="F14" s="210"/>
      <c r="G14" s="210"/>
      <c r="H14" s="210"/>
      <c r="I14" s="210"/>
      <c r="J14" s="210"/>
      <c r="K14" s="206"/>
    </row>
    <row r="15" spans="2:11" ht="15" customHeight="1">
      <c r="B15" s="209"/>
      <c r="C15" s="210"/>
      <c r="D15" s="320" t="s">
        <v>2754</v>
      </c>
      <c r="E15" s="320"/>
      <c r="F15" s="320"/>
      <c r="G15" s="320"/>
      <c r="H15" s="320"/>
      <c r="I15" s="320"/>
      <c r="J15" s="320"/>
      <c r="K15" s="206"/>
    </row>
    <row r="16" spans="2:11" ht="15" customHeight="1">
      <c r="B16" s="209"/>
      <c r="C16" s="210"/>
      <c r="D16" s="320" t="s">
        <v>2755</v>
      </c>
      <c r="E16" s="320"/>
      <c r="F16" s="320"/>
      <c r="G16" s="320"/>
      <c r="H16" s="320"/>
      <c r="I16" s="320"/>
      <c r="J16" s="320"/>
      <c r="K16" s="206"/>
    </row>
    <row r="17" spans="2:11" ht="15" customHeight="1">
      <c r="B17" s="209"/>
      <c r="C17" s="210"/>
      <c r="D17" s="320" t="s">
        <v>2756</v>
      </c>
      <c r="E17" s="320"/>
      <c r="F17" s="320"/>
      <c r="G17" s="320"/>
      <c r="H17" s="320"/>
      <c r="I17" s="320"/>
      <c r="J17" s="320"/>
      <c r="K17" s="206"/>
    </row>
    <row r="18" spans="2:11" ht="15" customHeight="1">
      <c r="B18" s="209"/>
      <c r="C18" s="210"/>
      <c r="D18" s="210"/>
      <c r="E18" s="212" t="s">
        <v>78</v>
      </c>
      <c r="F18" s="320" t="s">
        <v>2757</v>
      </c>
      <c r="G18" s="320"/>
      <c r="H18" s="320"/>
      <c r="I18" s="320"/>
      <c r="J18" s="320"/>
      <c r="K18" s="206"/>
    </row>
    <row r="19" spans="2:11" ht="15" customHeight="1">
      <c r="B19" s="209"/>
      <c r="C19" s="210"/>
      <c r="D19" s="210"/>
      <c r="E19" s="212" t="s">
        <v>2758</v>
      </c>
      <c r="F19" s="320" t="s">
        <v>2759</v>
      </c>
      <c r="G19" s="320"/>
      <c r="H19" s="320"/>
      <c r="I19" s="320"/>
      <c r="J19" s="320"/>
      <c r="K19" s="206"/>
    </row>
    <row r="20" spans="2:11" ht="15" customHeight="1">
      <c r="B20" s="209"/>
      <c r="C20" s="210"/>
      <c r="D20" s="210"/>
      <c r="E20" s="212" t="s">
        <v>2760</v>
      </c>
      <c r="F20" s="320" t="s">
        <v>2761</v>
      </c>
      <c r="G20" s="320"/>
      <c r="H20" s="320"/>
      <c r="I20" s="320"/>
      <c r="J20" s="320"/>
      <c r="K20" s="206"/>
    </row>
    <row r="21" spans="2:11" ht="15" customHeight="1">
      <c r="B21" s="209"/>
      <c r="C21" s="210"/>
      <c r="D21" s="210"/>
      <c r="E21" s="212" t="s">
        <v>106</v>
      </c>
      <c r="F21" s="320" t="s">
        <v>2762</v>
      </c>
      <c r="G21" s="320"/>
      <c r="H21" s="320"/>
      <c r="I21" s="320"/>
      <c r="J21" s="320"/>
      <c r="K21" s="206"/>
    </row>
    <row r="22" spans="2:11" ht="15" customHeight="1">
      <c r="B22" s="209"/>
      <c r="C22" s="210"/>
      <c r="D22" s="210"/>
      <c r="E22" s="212" t="s">
        <v>348</v>
      </c>
      <c r="F22" s="320" t="s">
        <v>2763</v>
      </c>
      <c r="G22" s="320"/>
      <c r="H22" s="320"/>
      <c r="I22" s="320"/>
      <c r="J22" s="320"/>
      <c r="K22" s="206"/>
    </row>
    <row r="23" spans="2:11" ht="15" customHeight="1">
      <c r="B23" s="209"/>
      <c r="C23" s="210"/>
      <c r="D23" s="210"/>
      <c r="E23" s="212" t="s">
        <v>85</v>
      </c>
      <c r="F23" s="320" t="s">
        <v>2764</v>
      </c>
      <c r="G23" s="320"/>
      <c r="H23" s="320"/>
      <c r="I23" s="320"/>
      <c r="J23" s="320"/>
      <c r="K23" s="206"/>
    </row>
    <row r="24" spans="2:11" ht="12.75" customHeight="1">
      <c r="B24" s="209"/>
      <c r="C24" s="210"/>
      <c r="D24" s="210"/>
      <c r="E24" s="210"/>
      <c r="F24" s="210"/>
      <c r="G24" s="210"/>
      <c r="H24" s="210"/>
      <c r="I24" s="210"/>
      <c r="J24" s="210"/>
      <c r="K24" s="206"/>
    </row>
    <row r="25" spans="2:11" ht="15" customHeight="1">
      <c r="B25" s="209"/>
      <c r="C25" s="320" t="s">
        <v>2765</v>
      </c>
      <c r="D25" s="320"/>
      <c r="E25" s="320"/>
      <c r="F25" s="320"/>
      <c r="G25" s="320"/>
      <c r="H25" s="320"/>
      <c r="I25" s="320"/>
      <c r="J25" s="320"/>
      <c r="K25" s="206"/>
    </row>
    <row r="26" spans="2:11" ht="15" customHeight="1">
      <c r="B26" s="209"/>
      <c r="C26" s="320" t="s">
        <v>2766</v>
      </c>
      <c r="D26" s="320"/>
      <c r="E26" s="320"/>
      <c r="F26" s="320"/>
      <c r="G26" s="320"/>
      <c r="H26" s="320"/>
      <c r="I26" s="320"/>
      <c r="J26" s="320"/>
      <c r="K26" s="206"/>
    </row>
    <row r="27" spans="2:11" ht="15" customHeight="1">
      <c r="B27" s="209"/>
      <c r="C27" s="208"/>
      <c r="D27" s="320" t="s">
        <v>2767</v>
      </c>
      <c r="E27" s="320"/>
      <c r="F27" s="320"/>
      <c r="G27" s="320"/>
      <c r="H27" s="320"/>
      <c r="I27" s="320"/>
      <c r="J27" s="320"/>
      <c r="K27" s="206"/>
    </row>
    <row r="28" spans="2:11" ht="15" customHeight="1">
      <c r="B28" s="209"/>
      <c r="C28" s="210"/>
      <c r="D28" s="320" t="s">
        <v>2768</v>
      </c>
      <c r="E28" s="320"/>
      <c r="F28" s="320"/>
      <c r="G28" s="320"/>
      <c r="H28" s="320"/>
      <c r="I28" s="320"/>
      <c r="J28" s="320"/>
      <c r="K28" s="206"/>
    </row>
    <row r="29" spans="2:11" ht="12.75" customHeight="1">
      <c r="B29" s="209"/>
      <c r="C29" s="210"/>
      <c r="D29" s="210"/>
      <c r="E29" s="210"/>
      <c r="F29" s="210"/>
      <c r="G29" s="210"/>
      <c r="H29" s="210"/>
      <c r="I29" s="210"/>
      <c r="J29" s="210"/>
      <c r="K29" s="206"/>
    </row>
    <row r="30" spans="2:11" ht="15" customHeight="1">
      <c r="B30" s="209"/>
      <c r="C30" s="210"/>
      <c r="D30" s="320" t="s">
        <v>2769</v>
      </c>
      <c r="E30" s="320"/>
      <c r="F30" s="320"/>
      <c r="G30" s="320"/>
      <c r="H30" s="320"/>
      <c r="I30" s="320"/>
      <c r="J30" s="320"/>
      <c r="K30" s="206"/>
    </row>
    <row r="31" spans="2:11" ht="15" customHeight="1">
      <c r="B31" s="209"/>
      <c r="C31" s="210"/>
      <c r="D31" s="320" t="s">
        <v>2770</v>
      </c>
      <c r="E31" s="320"/>
      <c r="F31" s="320"/>
      <c r="G31" s="320"/>
      <c r="H31" s="320"/>
      <c r="I31" s="320"/>
      <c r="J31" s="320"/>
      <c r="K31" s="206"/>
    </row>
    <row r="32" spans="2:11" ht="12.75" customHeight="1">
      <c r="B32" s="209"/>
      <c r="C32" s="210"/>
      <c r="D32" s="210"/>
      <c r="E32" s="210"/>
      <c r="F32" s="210"/>
      <c r="G32" s="210"/>
      <c r="H32" s="210"/>
      <c r="I32" s="210"/>
      <c r="J32" s="210"/>
      <c r="K32" s="206"/>
    </row>
    <row r="33" spans="2:11" ht="15" customHeight="1">
      <c r="B33" s="209"/>
      <c r="C33" s="210"/>
      <c r="D33" s="320" t="s">
        <v>2771</v>
      </c>
      <c r="E33" s="320"/>
      <c r="F33" s="320"/>
      <c r="G33" s="320"/>
      <c r="H33" s="320"/>
      <c r="I33" s="320"/>
      <c r="J33" s="320"/>
      <c r="K33" s="206"/>
    </row>
    <row r="34" spans="2:11" ht="15" customHeight="1">
      <c r="B34" s="209"/>
      <c r="C34" s="210"/>
      <c r="D34" s="320" t="s">
        <v>2772</v>
      </c>
      <c r="E34" s="320"/>
      <c r="F34" s="320"/>
      <c r="G34" s="320"/>
      <c r="H34" s="320"/>
      <c r="I34" s="320"/>
      <c r="J34" s="320"/>
      <c r="K34" s="206"/>
    </row>
    <row r="35" spans="2:11" ht="15" customHeight="1">
      <c r="B35" s="209"/>
      <c r="C35" s="210"/>
      <c r="D35" s="320" t="s">
        <v>2773</v>
      </c>
      <c r="E35" s="320"/>
      <c r="F35" s="320"/>
      <c r="G35" s="320"/>
      <c r="H35" s="320"/>
      <c r="I35" s="320"/>
      <c r="J35" s="320"/>
      <c r="K35" s="206"/>
    </row>
    <row r="36" spans="2:11" ht="15" customHeight="1">
      <c r="B36" s="209"/>
      <c r="C36" s="210"/>
      <c r="D36" s="208"/>
      <c r="E36" s="211" t="s">
        <v>129</v>
      </c>
      <c r="F36" s="208"/>
      <c r="G36" s="320" t="s">
        <v>2774</v>
      </c>
      <c r="H36" s="320"/>
      <c r="I36" s="320"/>
      <c r="J36" s="320"/>
      <c r="K36" s="206"/>
    </row>
    <row r="37" spans="2:11" ht="30.75" customHeight="1">
      <c r="B37" s="209"/>
      <c r="C37" s="210"/>
      <c r="D37" s="208"/>
      <c r="E37" s="211" t="s">
        <v>2775</v>
      </c>
      <c r="F37" s="208"/>
      <c r="G37" s="320" t="s">
        <v>2776</v>
      </c>
      <c r="H37" s="320"/>
      <c r="I37" s="320"/>
      <c r="J37" s="320"/>
      <c r="K37" s="206"/>
    </row>
    <row r="38" spans="2:11" ht="15" customHeight="1">
      <c r="B38" s="209"/>
      <c r="C38" s="210"/>
      <c r="D38" s="208"/>
      <c r="E38" s="211" t="s">
        <v>53</v>
      </c>
      <c r="F38" s="208"/>
      <c r="G38" s="320" t="s">
        <v>2777</v>
      </c>
      <c r="H38" s="320"/>
      <c r="I38" s="320"/>
      <c r="J38" s="320"/>
      <c r="K38" s="206"/>
    </row>
    <row r="39" spans="2:11" ht="15" customHeight="1">
      <c r="B39" s="209"/>
      <c r="C39" s="210"/>
      <c r="D39" s="208"/>
      <c r="E39" s="211" t="s">
        <v>54</v>
      </c>
      <c r="F39" s="208"/>
      <c r="G39" s="320" t="s">
        <v>2778</v>
      </c>
      <c r="H39" s="320"/>
      <c r="I39" s="320"/>
      <c r="J39" s="320"/>
      <c r="K39" s="206"/>
    </row>
    <row r="40" spans="2:11" ht="15" customHeight="1">
      <c r="B40" s="209"/>
      <c r="C40" s="210"/>
      <c r="D40" s="208"/>
      <c r="E40" s="211" t="s">
        <v>130</v>
      </c>
      <c r="F40" s="208"/>
      <c r="G40" s="320" t="s">
        <v>2779</v>
      </c>
      <c r="H40" s="320"/>
      <c r="I40" s="320"/>
      <c r="J40" s="320"/>
      <c r="K40" s="206"/>
    </row>
    <row r="41" spans="2:11" ht="15" customHeight="1">
      <c r="B41" s="209"/>
      <c r="C41" s="210"/>
      <c r="D41" s="208"/>
      <c r="E41" s="211" t="s">
        <v>131</v>
      </c>
      <c r="F41" s="208"/>
      <c r="G41" s="320" t="s">
        <v>2780</v>
      </c>
      <c r="H41" s="320"/>
      <c r="I41" s="320"/>
      <c r="J41" s="320"/>
      <c r="K41" s="206"/>
    </row>
    <row r="42" spans="2:11" ht="15" customHeight="1">
      <c r="B42" s="209"/>
      <c r="C42" s="210"/>
      <c r="D42" s="208"/>
      <c r="E42" s="211" t="s">
        <v>2781</v>
      </c>
      <c r="F42" s="208"/>
      <c r="G42" s="320" t="s">
        <v>2782</v>
      </c>
      <c r="H42" s="320"/>
      <c r="I42" s="320"/>
      <c r="J42" s="320"/>
      <c r="K42" s="206"/>
    </row>
    <row r="43" spans="2:11" ht="15" customHeight="1">
      <c r="B43" s="209"/>
      <c r="C43" s="210"/>
      <c r="D43" s="208"/>
      <c r="E43" s="211"/>
      <c r="F43" s="208"/>
      <c r="G43" s="320" t="s">
        <v>2783</v>
      </c>
      <c r="H43" s="320"/>
      <c r="I43" s="320"/>
      <c r="J43" s="320"/>
      <c r="K43" s="206"/>
    </row>
    <row r="44" spans="2:11" ht="15" customHeight="1">
      <c r="B44" s="209"/>
      <c r="C44" s="210"/>
      <c r="D44" s="208"/>
      <c r="E44" s="211" t="s">
        <v>2784</v>
      </c>
      <c r="F44" s="208"/>
      <c r="G44" s="320" t="s">
        <v>2785</v>
      </c>
      <c r="H44" s="320"/>
      <c r="I44" s="320"/>
      <c r="J44" s="320"/>
      <c r="K44" s="206"/>
    </row>
    <row r="45" spans="2:11" ht="15" customHeight="1">
      <c r="B45" s="209"/>
      <c r="C45" s="210"/>
      <c r="D45" s="208"/>
      <c r="E45" s="211" t="s">
        <v>133</v>
      </c>
      <c r="F45" s="208"/>
      <c r="G45" s="320" t="s">
        <v>2786</v>
      </c>
      <c r="H45" s="320"/>
      <c r="I45" s="320"/>
      <c r="J45" s="320"/>
      <c r="K45" s="206"/>
    </row>
    <row r="46" spans="2:11" ht="12.75" customHeight="1">
      <c r="B46" s="209"/>
      <c r="C46" s="210"/>
      <c r="D46" s="208"/>
      <c r="E46" s="208"/>
      <c r="F46" s="208"/>
      <c r="G46" s="208"/>
      <c r="H46" s="208"/>
      <c r="I46" s="208"/>
      <c r="J46" s="208"/>
      <c r="K46" s="206"/>
    </row>
    <row r="47" spans="2:11" ht="15" customHeight="1">
      <c r="B47" s="209"/>
      <c r="C47" s="210"/>
      <c r="D47" s="320" t="s">
        <v>2787</v>
      </c>
      <c r="E47" s="320"/>
      <c r="F47" s="320"/>
      <c r="G47" s="320"/>
      <c r="H47" s="320"/>
      <c r="I47" s="320"/>
      <c r="J47" s="320"/>
      <c r="K47" s="206"/>
    </row>
    <row r="48" spans="2:11" ht="15" customHeight="1">
      <c r="B48" s="209"/>
      <c r="C48" s="210"/>
      <c r="D48" s="210"/>
      <c r="E48" s="320" t="s">
        <v>2788</v>
      </c>
      <c r="F48" s="320"/>
      <c r="G48" s="320"/>
      <c r="H48" s="320"/>
      <c r="I48" s="320"/>
      <c r="J48" s="320"/>
      <c r="K48" s="206"/>
    </row>
    <row r="49" spans="2:11" ht="15" customHeight="1">
      <c r="B49" s="209"/>
      <c r="C49" s="210"/>
      <c r="D49" s="210"/>
      <c r="E49" s="320" t="s">
        <v>2789</v>
      </c>
      <c r="F49" s="320"/>
      <c r="G49" s="320"/>
      <c r="H49" s="320"/>
      <c r="I49" s="320"/>
      <c r="J49" s="320"/>
      <c r="K49" s="206"/>
    </row>
    <row r="50" spans="2:11" ht="15" customHeight="1">
      <c r="B50" s="209"/>
      <c r="C50" s="210"/>
      <c r="D50" s="210"/>
      <c r="E50" s="320" t="s">
        <v>2790</v>
      </c>
      <c r="F50" s="320"/>
      <c r="G50" s="320"/>
      <c r="H50" s="320"/>
      <c r="I50" s="320"/>
      <c r="J50" s="320"/>
      <c r="K50" s="206"/>
    </row>
    <row r="51" spans="2:11" ht="15" customHeight="1">
      <c r="B51" s="209"/>
      <c r="C51" s="210"/>
      <c r="D51" s="320" t="s">
        <v>2791</v>
      </c>
      <c r="E51" s="320"/>
      <c r="F51" s="320"/>
      <c r="G51" s="320"/>
      <c r="H51" s="320"/>
      <c r="I51" s="320"/>
      <c r="J51" s="320"/>
      <c r="K51" s="206"/>
    </row>
    <row r="52" spans="2:11" ht="25.5" customHeight="1">
      <c r="B52" s="205"/>
      <c r="C52" s="321" t="s">
        <v>2792</v>
      </c>
      <c r="D52" s="321"/>
      <c r="E52" s="321"/>
      <c r="F52" s="321"/>
      <c r="G52" s="321"/>
      <c r="H52" s="321"/>
      <c r="I52" s="321"/>
      <c r="J52" s="321"/>
      <c r="K52" s="206"/>
    </row>
    <row r="53" spans="2:11" ht="5.25" customHeight="1">
      <c r="B53" s="205"/>
      <c r="C53" s="207"/>
      <c r="D53" s="207"/>
      <c r="E53" s="207"/>
      <c r="F53" s="207"/>
      <c r="G53" s="207"/>
      <c r="H53" s="207"/>
      <c r="I53" s="207"/>
      <c r="J53" s="207"/>
      <c r="K53" s="206"/>
    </row>
    <row r="54" spans="2:11" ht="15" customHeight="1">
      <c r="B54" s="205"/>
      <c r="C54" s="320" t="s">
        <v>2793</v>
      </c>
      <c r="D54" s="320"/>
      <c r="E54" s="320"/>
      <c r="F54" s="320"/>
      <c r="G54" s="320"/>
      <c r="H54" s="320"/>
      <c r="I54" s="320"/>
      <c r="J54" s="320"/>
      <c r="K54" s="206"/>
    </row>
    <row r="55" spans="2:11" ht="15" customHeight="1">
      <c r="B55" s="205"/>
      <c r="C55" s="320" t="s">
        <v>2794</v>
      </c>
      <c r="D55" s="320"/>
      <c r="E55" s="320"/>
      <c r="F55" s="320"/>
      <c r="G55" s="320"/>
      <c r="H55" s="320"/>
      <c r="I55" s="320"/>
      <c r="J55" s="320"/>
      <c r="K55" s="206"/>
    </row>
    <row r="56" spans="2:11" ht="12.75" customHeight="1">
      <c r="B56" s="205"/>
      <c r="C56" s="208"/>
      <c r="D56" s="208"/>
      <c r="E56" s="208"/>
      <c r="F56" s="208"/>
      <c r="G56" s="208"/>
      <c r="H56" s="208"/>
      <c r="I56" s="208"/>
      <c r="J56" s="208"/>
      <c r="K56" s="206"/>
    </row>
    <row r="57" spans="2:11" ht="15" customHeight="1">
      <c r="B57" s="205"/>
      <c r="C57" s="320" t="s">
        <v>2795</v>
      </c>
      <c r="D57" s="320"/>
      <c r="E57" s="320"/>
      <c r="F57" s="320"/>
      <c r="G57" s="320"/>
      <c r="H57" s="320"/>
      <c r="I57" s="320"/>
      <c r="J57" s="320"/>
      <c r="K57" s="206"/>
    </row>
    <row r="58" spans="2:11" ht="15" customHeight="1">
      <c r="B58" s="205"/>
      <c r="C58" s="210"/>
      <c r="D58" s="320" t="s">
        <v>2796</v>
      </c>
      <c r="E58" s="320"/>
      <c r="F58" s="320"/>
      <c r="G58" s="320"/>
      <c r="H58" s="320"/>
      <c r="I58" s="320"/>
      <c r="J58" s="320"/>
      <c r="K58" s="206"/>
    </row>
    <row r="59" spans="2:11" ht="15" customHeight="1">
      <c r="B59" s="205"/>
      <c r="C59" s="210"/>
      <c r="D59" s="320" t="s">
        <v>2797</v>
      </c>
      <c r="E59" s="320"/>
      <c r="F59" s="320"/>
      <c r="G59" s="320"/>
      <c r="H59" s="320"/>
      <c r="I59" s="320"/>
      <c r="J59" s="320"/>
      <c r="K59" s="206"/>
    </row>
    <row r="60" spans="2:11" ht="15" customHeight="1">
      <c r="B60" s="205"/>
      <c r="C60" s="210"/>
      <c r="D60" s="320" t="s">
        <v>2798</v>
      </c>
      <c r="E60" s="320"/>
      <c r="F60" s="320"/>
      <c r="G60" s="320"/>
      <c r="H60" s="320"/>
      <c r="I60" s="320"/>
      <c r="J60" s="320"/>
      <c r="K60" s="206"/>
    </row>
    <row r="61" spans="2:11" ht="15" customHeight="1">
      <c r="B61" s="205"/>
      <c r="C61" s="210"/>
      <c r="D61" s="320" t="s">
        <v>2799</v>
      </c>
      <c r="E61" s="320"/>
      <c r="F61" s="320"/>
      <c r="G61" s="320"/>
      <c r="H61" s="320"/>
      <c r="I61" s="320"/>
      <c r="J61" s="320"/>
      <c r="K61" s="206"/>
    </row>
    <row r="62" spans="2:11" ht="15" customHeight="1">
      <c r="B62" s="205"/>
      <c r="C62" s="210"/>
      <c r="D62" s="323" t="s">
        <v>2800</v>
      </c>
      <c r="E62" s="323"/>
      <c r="F62" s="323"/>
      <c r="G62" s="323"/>
      <c r="H62" s="323"/>
      <c r="I62" s="323"/>
      <c r="J62" s="323"/>
      <c r="K62" s="206"/>
    </row>
    <row r="63" spans="2:11" ht="15" customHeight="1">
      <c r="B63" s="205"/>
      <c r="C63" s="210"/>
      <c r="D63" s="320" t="s">
        <v>2801</v>
      </c>
      <c r="E63" s="320"/>
      <c r="F63" s="320"/>
      <c r="G63" s="320"/>
      <c r="H63" s="320"/>
      <c r="I63" s="320"/>
      <c r="J63" s="320"/>
      <c r="K63" s="206"/>
    </row>
    <row r="64" spans="2:11" ht="12.75" customHeight="1">
      <c r="B64" s="205"/>
      <c r="C64" s="210"/>
      <c r="D64" s="210"/>
      <c r="E64" s="213"/>
      <c r="F64" s="210"/>
      <c r="G64" s="210"/>
      <c r="H64" s="210"/>
      <c r="I64" s="210"/>
      <c r="J64" s="210"/>
      <c r="K64" s="206"/>
    </row>
    <row r="65" spans="2:11" ht="15" customHeight="1">
      <c r="B65" s="205"/>
      <c r="C65" s="210"/>
      <c r="D65" s="320" t="s">
        <v>2802</v>
      </c>
      <c r="E65" s="320"/>
      <c r="F65" s="320"/>
      <c r="G65" s="320"/>
      <c r="H65" s="320"/>
      <c r="I65" s="320"/>
      <c r="J65" s="320"/>
      <c r="K65" s="206"/>
    </row>
    <row r="66" spans="2:11" ht="15" customHeight="1">
      <c r="B66" s="205"/>
      <c r="C66" s="210"/>
      <c r="D66" s="323" t="s">
        <v>2803</v>
      </c>
      <c r="E66" s="323"/>
      <c r="F66" s="323"/>
      <c r="G66" s="323"/>
      <c r="H66" s="323"/>
      <c r="I66" s="323"/>
      <c r="J66" s="323"/>
      <c r="K66" s="206"/>
    </row>
    <row r="67" spans="2:11" ht="15" customHeight="1">
      <c r="B67" s="205"/>
      <c r="C67" s="210"/>
      <c r="D67" s="320" t="s">
        <v>2804</v>
      </c>
      <c r="E67" s="320"/>
      <c r="F67" s="320"/>
      <c r="G67" s="320"/>
      <c r="H67" s="320"/>
      <c r="I67" s="320"/>
      <c r="J67" s="320"/>
      <c r="K67" s="206"/>
    </row>
    <row r="68" spans="2:11" ht="15" customHeight="1">
      <c r="B68" s="205"/>
      <c r="C68" s="210"/>
      <c r="D68" s="320" t="s">
        <v>2805</v>
      </c>
      <c r="E68" s="320"/>
      <c r="F68" s="320"/>
      <c r="G68" s="320"/>
      <c r="H68" s="320"/>
      <c r="I68" s="320"/>
      <c r="J68" s="320"/>
      <c r="K68" s="206"/>
    </row>
    <row r="69" spans="2:11" ht="15" customHeight="1">
      <c r="B69" s="205"/>
      <c r="C69" s="210"/>
      <c r="D69" s="320" t="s">
        <v>2806</v>
      </c>
      <c r="E69" s="320"/>
      <c r="F69" s="320"/>
      <c r="G69" s="320"/>
      <c r="H69" s="320"/>
      <c r="I69" s="320"/>
      <c r="J69" s="320"/>
      <c r="K69" s="206"/>
    </row>
    <row r="70" spans="2:11" ht="15" customHeight="1">
      <c r="B70" s="205"/>
      <c r="C70" s="210"/>
      <c r="D70" s="320" t="s">
        <v>2807</v>
      </c>
      <c r="E70" s="320"/>
      <c r="F70" s="320"/>
      <c r="G70" s="320"/>
      <c r="H70" s="320"/>
      <c r="I70" s="320"/>
      <c r="J70" s="320"/>
      <c r="K70" s="206"/>
    </row>
    <row r="71" spans="2:11" ht="12.75" customHeight="1">
      <c r="B71" s="214"/>
      <c r="C71" s="215"/>
      <c r="D71" s="215"/>
      <c r="E71" s="215"/>
      <c r="F71" s="215"/>
      <c r="G71" s="215"/>
      <c r="H71" s="215"/>
      <c r="I71" s="215"/>
      <c r="J71" s="215"/>
      <c r="K71" s="216"/>
    </row>
    <row r="72" spans="2:11" ht="18.75" customHeight="1">
      <c r="B72" s="217"/>
      <c r="C72" s="217"/>
      <c r="D72" s="217"/>
      <c r="E72" s="217"/>
      <c r="F72" s="217"/>
      <c r="G72" s="217"/>
      <c r="H72" s="217"/>
      <c r="I72" s="217"/>
      <c r="J72" s="217"/>
      <c r="K72" s="217"/>
    </row>
    <row r="73" spans="2:11" ht="18.75" customHeight="1">
      <c r="B73" s="217"/>
      <c r="C73" s="217"/>
      <c r="D73" s="217"/>
      <c r="E73" s="217"/>
      <c r="F73" s="217"/>
      <c r="G73" s="217"/>
      <c r="H73" s="217"/>
      <c r="I73" s="217"/>
      <c r="J73" s="217"/>
      <c r="K73" s="217"/>
    </row>
    <row r="74" spans="2:11" ht="7.5" customHeight="1">
      <c r="B74" s="218"/>
      <c r="C74" s="219"/>
      <c r="D74" s="219"/>
      <c r="E74" s="219"/>
      <c r="F74" s="219"/>
      <c r="G74" s="219"/>
      <c r="H74" s="219"/>
      <c r="I74" s="219"/>
      <c r="J74" s="219"/>
      <c r="K74" s="220"/>
    </row>
    <row r="75" spans="2:11" ht="45" customHeight="1">
      <c r="B75" s="221"/>
      <c r="C75" s="324" t="s">
        <v>2808</v>
      </c>
      <c r="D75" s="324"/>
      <c r="E75" s="324"/>
      <c r="F75" s="324"/>
      <c r="G75" s="324"/>
      <c r="H75" s="324"/>
      <c r="I75" s="324"/>
      <c r="J75" s="324"/>
      <c r="K75" s="222"/>
    </row>
    <row r="76" spans="2:11" ht="17.25" customHeight="1">
      <c r="B76" s="221"/>
      <c r="C76" s="223" t="s">
        <v>2809</v>
      </c>
      <c r="D76" s="223"/>
      <c r="E76" s="223"/>
      <c r="F76" s="223" t="s">
        <v>2810</v>
      </c>
      <c r="G76" s="224"/>
      <c r="H76" s="223" t="s">
        <v>54</v>
      </c>
      <c r="I76" s="223" t="s">
        <v>57</v>
      </c>
      <c r="J76" s="223" t="s">
        <v>2811</v>
      </c>
      <c r="K76" s="222"/>
    </row>
    <row r="77" spans="2:11" ht="17.25" customHeight="1">
      <c r="B77" s="221"/>
      <c r="C77" s="225" t="s">
        <v>2812</v>
      </c>
      <c r="D77" s="225"/>
      <c r="E77" s="225"/>
      <c r="F77" s="226" t="s">
        <v>2813</v>
      </c>
      <c r="G77" s="227"/>
      <c r="H77" s="225"/>
      <c r="I77" s="225"/>
      <c r="J77" s="225" t="s">
        <v>2814</v>
      </c>
      <c r="K77" s="222"/>
    </row>
    <row r="78" spans="2:11" ht="5.25" customHeight="1">
      <c r="B78" s="221"/>
      <c r="C78" s="228"/>
      <c r="D78" s="228"/>
      <c r="E78" s="228"/>
      <c r="F78" s="228"/>
      <c r="G78" s="229"/>
      <c r="H78" s="228"/>
      <c r="I78" s="228"/>
      <c r="J78" s="228"/>
      <c r="K78" s="222"/>
    </row>
    <row r="79" spans="2:11" ht="15" customHeight="1">
      <c r="B79" s="221"/>
      <c r="C79" s="211" t="s">
        <v>53</v>
      </c>
      <c r="D79" s="230"/>
      <c r="E79" s="230"/>
      <c r="F79" s="231" t="s">
        <v>2815</v>
      </c>
      <c r="G79" s="211"/>
      <c r="H79" s="211" t="s">
        <v>2816</v>
      </c>
      <c r="I79" s="211" t="s">
        <v>2817</v>
      </c>
      <c r="J79" s="211">
        <v>20</v>
      </c>
      <c r="K79" s="222"/>
    </row>
    <row r="80" spans="2:11" ht="15" customHeight="1">
      <c r="B80" s="221"/>
      <c r="C80" s="211" t="s">
        <v>2818</v>
      </c>
      <c r="D80" s="211"/>
      <c r="E80" s="211"/>
      <c r="F80" s="231" t="s">
        <v>2815</v>
      </c>
      <c r="G80" s="211"/>
      <c r="H80" s="211" t="s">
        <v>2819</v>
      </c>
      <c r="I80" s="211" t="s">
        <v>2817</v>
      </c>
      <c r="J80" s="211">
        <v>120</v>
      </c>
      <c r="K80" s="222"/>
    </row>
    <row r="81" spans="2:11" ht="15" customHeight="1">
      <c r="B81" s="232"/>
      <c r="C81" s="211" t="s">
        <v>2820</v>
      </c>
      <c r="D81" s="211"/>
      <c r="E81" s="211"/>
      <c r="F81" s="231" t="s">
        <v>2821</v>
      </c>
      <c r="G81" s="211"/>
      <c r="H81" s="211" t="s">
        <v>2822</v>
      </c>
      <c r="I81" s="211" t="s">
        <v>2817</v>
      </c>
      <c r="J81" s="211">
        <v>50</v>
      </c>
      <c r="K81" s="222"/>
    </row>
    <row r="82" spans="2:11" ht="15" customHeight="1">
      <c r="B82" s="232"/>
      <c r="C82" s="211" t="s">
        <v>2823</v>
      </c>
      <c r="D82" s="211"/>
      <c r="E82" s="211"/>
      <c r="F82" s="231" t="s">
        <v>2815</v>
      </c>
      <c r="G82" s="211"/>
      <c r="H82" s="211" t="s">
        <v>2824</v>
      </c>
      <c r="I82" s="211" t="s">
        <v>2825</v>
      </c>
      <c r="J82" s="211"/>
      <c r="K82" s="222"/>
    </row>
    <row r="83" spans="2:11" ht="15" customHeight="1">
      <c r="B83" s="232"/>
      <c r="C83" s="211" t="s">
        <v>2826</v>
      </c>
      <c r="D83" s="211"/>
      <c r="E83" s="211"/>
      <c r="F83" s="231" t="s">
        <v>2821</v>
      </c>
      <c r="G83" s="211"/>
      <c r="H83" s="211" t="s">
        <v>2827</v>
      </c>
      <c r="I83" s="211" t="s">
        <v>2817</v>
      </c>
      <c r="J83" s="211">
        <v>15</v>
      </c>
      <c r="K83" s="222"/>
    </row>
    <row r="84" spans="2:11" ht="15" customHeight="1">
      <c r="B84" s="232"/>
      <c r="C84" s="211" t="s">
        <v>2828</v>
      </c>
      <c r="D84" s="211"/>
      <c r="E84" s="211"/>
      <c r="F84" s="231" t="s">
        <v>2821</v>
      </c>
      <c r="G84" s="211"/>
      <c r="H84" s="211" t="s">
        <v>2829</v>
      </c>
      <c r="I84" s="211" t="s">
        <v>2817</v>
      </c>
      <c r="J84" s="211">
        <v>15</v>
      </c>
      <c r="K84" s="222"/>
    </row>
    <row r="85" spans="2:11" ht="15" customHeight="1">
      <c r="B85" s="232"/>
      <c r="C85" s="211" t="s">
        <v>2830</v>
      </c>
      <c r="D85" s="211"/>
      <c r="E85" s="211"/>
      <c r="F85" s="231" t="s">
        <v>2821</v>
      </c>
      <c r="G85" s="211"/>
      <c r="H85" s="211" t="s">
        <v>2831</v>
      </c>
      <c r="I85" s="211" t="s">
        <v>2817</v>
      </c>
      <c r="J85" s="211">
        <v>20</v>
      </c>
      <c r="K85" s="222"/>
    </row>
    <row r="86" spans="2:11" ht="15" customHeight="1">
      <c r="B86" s="232"/>
      <c r="C86" s="211" t="s">
        <v>2832</v>
      </c>
      <c r="D86" s="211"/>
      <c r="E86" s="211"/>
      <c r="F86" s="231" t="s">
        <v>2821</v>
      </c>
      <c r="G86" s="211"/>
      <c r="H86" s="211" t="s">
        <v>2833</v>
      </c>
      <c r="I86" s="211" t="s">
        <v>2817</v>
      </c>
      <c r="J86" s="211">
        <v>20</v>
      </c>
      <c r="K86" s="222"/>
    </row>
    <row r="87" spans="2:11" ht="15" customHeight="1">
      <c r="B87" s="232"/>
      <c r="C87" s="211" t="s">
        <v>2834</v>
      </c>
      <c r="D87" s="211"/>
      <c r="E87" s="211"/>
      <c r="F87" s="231" t="s">
        <v>2821</v>
      </c>
      <c r="G87" s="211"/>
      <c r="H87" s="211" t="s">
        <v>2835</v>
      </c>
      <c r="I87" s="211" t="s">
        <v>2817</v>
      </c>
      <c r="J87" s="211">
        <v>50</v>
      </c>
      <c r="K87" s="222"/>
    </row>
    <row r="88" spans="2:11" ht="15" customHeight="1">
      <c r="B88" s="232"/>
      <c r="C88" s="211" t="s">
        <v>2836</v>
      </c>
      <c r="D88" s="211"/>
      <c r="E88" s="211"/>
      <c r="F88" s="231" t="s">
        <v>2821</v>
      </c>
      <c r="G88" s="211"/>
      <c r="H88" s="211" t="s">
        <v>2837</v>
      </c>
      <c r="I88" s="211" t="s">
        <v>2817</v>
      </c>
      <c r="J88" s="211">
        <v>20</v>
      </c>
      <c r="K88" s="222"/>
    </row>
    <row r="89" spans="2:11" ht="15" customHeight="1">
      <c r="B89" s="232"/>
      <c r="C89" s="211" t="s">
        <v>2838</v>
      </c>
      <c r="D89" s="211"/>
      <c r="E89" s="211"/>
      <c r="F89" s="231" t="s">
        <v>2821</v>
      </c>
      <c r="G89" s="211"/>
      <c r="H89" s="211" t="s">
        <v>2839</v>
      </c>
      <c r="I89" s="211" t="s">
        <v>2817</v>
      </c>
      <c r="J89" s="211">
        <v>20</v>
      </c>
      <c r="K89" s="222"/>
    </row>
    <row r="90" spans="2:11" ht="15" customHeight="1">
      <c r="B90" s="232"/>
      <c r="C90" s="211" t="s">
        <v>2840</v>
      </c>
      <c r="D90" s="211"/>
      <c r="E90" s="211"/>
      <c r="F90" s="231" t="s">
        <v>2821</v>
      </c>
      <c r="G90" s="211"/>
      <c r="H90" s="211" t="s">
        <v>2841</v>
      </c>
      <c r="I90" s="211" t="s">
        <v>2817</v>
      </c>
      <c r="J90" s="211">
        <v>50</v>
      </c>
      <c r="K90" s="222"/>
    </row>
    <row r="91" spans="2:11" ht="15" customHeight="1">
      <c r="B91" s="232"/>
      <c r="C91" s="211" t="s">
        <v>2842</v>
      </c>
      <c r="D91" s="211"/>
      <c r="E91" s="211"/>
      <c r="F91" s="231" t="s">
        <v>2821</v>
      </c>
      <c r="G91" s="211"/>
      <c r="H91" s="211" t="s">
        <v>2842</v>
      </c>
      <c r="I91" s="211" t="s">
        <v>2817</v>
      </c>
      <c r="J91" s="211">
        <v>50</v>
      </c>
      <c r="K91" s="222"/>
    </row>
    <row r="92" spans="2:11" ht="15" customHeight="1">
      <c r="B92" s="232"/>
      <c r="C92" s="211" t="s">
        <v>2843</v>
      </c>
      <c r="D92" s="211"/>
      <c r="E92" s="211"/>
      <c r="F92" s="231" t="s">
        <v>2821</v>
      </c>
      <c r="G92" s="211"/>
      <c r="H92" s="211" t="s">
        <v>2844</v>
      </c>
      <c r="I92" s="211" t="s">
        <v>2817</v>
      </c>
      <c r="J92" s="211">
        <v>255</v>
      </c>
      <c r="K92" s="222"/>
    </row>
    <row r="93" spans="2:11" ht="15" customHeight="1">
      <c r="B93" s="232"/>
      <c r="C93" s="211" t="s">
        <v>2845</v>
      </c>
      <c r="D93" s="211"/>
      <c r="E93" s="211"/>
      <c r="F93" s="231" t="s">
        <v>2815</v>
      </c>
      <c r="G93" s="211"/>
      <c r="H93" s="211" t="s">
        <v>2846</v>
      </c>
      <c r="I93" s="211" t="s">
        <v>2847</v>
      </c>
      <c r="J93" s="211"/>
      <c r="K93" s="222"/>
    </row>
    <row r="94" spans="2:11" ht="15" customHeight="1">
      <c r="B94" s="232"/>
      <c r="C94" s="211" t="s">
        <v>2848</v>
      </c>
      <c r="D94" s="211"/>
      <c r="E94" s="211"/>
      <c r="F94" s="231" t="s">
        <v>2815</v>
      </c>
      <c r="G94" s="211"/>
      <c r="H94" s="211" t="s">
        <v>2849</v>
      </c>
      <c r="I94" s="211" t="s">
        <v>2850</v>
      </c>
      <c r="J94" s="211"/>
      <c r="K94" s="222"/>
    </row>
    <row r="95" spans="2:11" ht="15" customHeight="1">
      <c r="B95" s="232"/>
      <c r="C95" s="211" t="s">
        <v>2851</v>
      </c>
      <c r="D95" s="211"/>
      <c r="E95" s="211"/>
      <c r="F95" s="231" t="s">
        <v>2815</v>
      </c>
      <c r="G95" s="211"/>
      <c r="H95" s="211" t="s">
        <v>2851</v>
      </c>
      <c r="I95" s="211" t="s">
        <v>2850</v>
      </c>
      <c r="J95" s="211"/>
      <c r="K95" s="222"/>
    </row>
    <row r="96" spans="2:11" ht="15" customHeight="1">
      <c r="B96" s="232"/>
      <c r="C96" s="211" t="s">
        <v>38</v>
      </c>
      <c r="D96" s="211"/>
      <c r="E96" s="211"/>
      <c r="F96" s="231" t="s">
        <v>2815</v>
      </c>
      <c r="G96" s="211"/>
      <c r="H96" s="211" t="s">
        <v>2852</v>
      </c>
      <c r="I96" s="211" t="s">
        <v>2850</v>
      </c>
      <c r="J96" s="211"/>
      <c r="K96" s="222"/>
    </row>
    <row r="97" spans="2:11" ht="15" customHeight="1">
      <c r="B97" s="232"/>
      <c r="C97" s="211" t="s">
        <v>48</v>
      </c>
      <c r="D97" s="211"/>
      <c r="E97" s="211"/>
      <c r="F97" s="231" t="s">
        <v>2815</v>
      </c>
      <c r="G97" s="211"/>
      <c r="H97" s="211" t="s">
        <v>2853</v>
      </c>
      <c r="I97" s="211" t="s">
        <v>2850</v>
      </c>
      <c r="J97" s="211"/>
      <c r="K97" s="222"/>
    </row>
    <row r="98" spans="2:11" ht="15" customHeight="1">
      <c r="B98" s="233"/>
      <c r="C98" s="234"/>
      <c r="D98" s="234"/>
      <c r="E98" s="234"/>
      <c r="F98" s="234"/>
      <c r="G98" s="234"/>
      <c r="H98" s="234"/>
      <c r="I98" s="234"/>
      <c r="J98" s="234"/>
      <c r="K98" s="235"/>
    </row>
    <row r="99" spans="2:11" ht="18.75" customHeight="1">
      <c r="B99" s="236"/>
      <c r="C99" s="237"/>
      <c r="D99" s="237"/>
      <c r="E99" s="237"/>
      <c r="F99" s="237"/>
      <c r="G99" s="237"/>
      <c r="H99" s="237"/>
      <c r="I99" s="237"/>
      <c r="J99" s="237"/>
      <c r="K99" s="236"/>
    </row>
    <row r="100" spans="2:11" ht="18.75" customHeight="1"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</row>
    <row r="101" spans="2:11" ht="7.5" customHeight="1">
      <c r="B101" s="218"/>
      <c r="C101" s="219"/>
      <c r="D101" s="219"/>
      <c r="E101" s="219"/>
      <c r="F101" s="219"/>
      <c r="G101" s="219"/>
      <c r="H101" s="219"/>
      <c r="I101" s="219"/>
      <c r="J101" s="219"/>
      <c r="K101" s="220"/>
    </row>
    <row r="102" spans="2:11" ht="45" customHeight="1">
      <c r="B102" s="221"/>
      <c r="C102" s="324" t="s">
        <v>2854</v>
      </c>
      <c r="D102" s="324"/>
      <c r="E102" s="324"/>
      <c r="F102" s="324"/>
      <c r="G102" s="324"/>
      <c r="H102" s="324"/>
      <c r="I102" s="324"/>
      <c r="J102" s="324"/>
      <c r="K102" s="222"/>
    </row>
    <row r="103" spans="2:11" ht="17.25" customHeight="1">
      <c r="B103" s="221"/>
      <c r="C103" s="223" t="s">
        <v>2809</v>
      </c>
      <c r="D103" s="223"/>
      <c r="E103" s="223"/>
      <c r="F103" s="223" t="s">
        <v>2810</v>
      </c>
      <c r="G103" s="224"/>
      <c r="H103" s="223" t="s">
        <v>54</v>
      </c>
      <c r="I103" s="223" t="s">
        <v>57</v>
      </c>
      <c r="J103" s="223" t="s">
        <v>2811</v>
      </c>
      <c r="K103" s="222"/>
    </row>
    <row r="104" spans="2:11" ht="17.25" customHeight="1">
      <c r="B104" s="221"/>
      <c r="C104" s="225" t="s">
        <v>2812</v>
      </c>
      <c r="D104" s="225"/>
      <c r="E104" s="225"/>
      <c r="F104" s="226" t="s">
        <v>2813</v>
      </c>
      <c r="G104" s="227"/>
      <c r="H104" s="225"/>
      <c r="I104" s="225"/>
      <c r="J104" s="225" t="s">
        <v>2814</v>
      </c>
      <c r="K104" s="222"/>
    </row>
    <row r="105" spans="2:11" ht="5.25" customHeight="1">
      <c r="B105" s="221"/>
      <c r="C105" s="223"/>
      <c r="D105" s="223"/>
      <c r="E105" s="223"/>
      <c r="F105" s="223"/>
      <c r="G105" s="224"/>
      <c r="H105" s="223"/>
      <c r="I105" s="223"/>
      <c r="J105" s="223"/>
      <c r="K105" s="222"/>
    </row>
    <row r="106" spans="2:11" ht="15" customHeight="1">
      <c r="B106" s="221"/>
      <c r="C106" s="211" t="s">
        <v>53</v>
      </c>
      <c r="D106" s="230"/>
      <c r="E106" s="230"/>
      <c r="F106" s="231" t="s">
        <v>2815</v>
      </c>
      <c r="G106" s="211"/>
      <c r="H106" s="211" t="s">
        <v>2855</v>
      </c>
      <c r="I106" s="211" t="s">
        <v>2817</v>
      </c>
      <c r="J106" s="211">
        <v>20</v>
      </c>
      <c r="K106" s="222"/>
    </row>
    <row r="107" spans="2:11" ht="15" customHeight="1">
      <c r="B107" s="221"/>
      <c r="C107" s="211" t="s">
        <v>2818</v>
      </c>
      <c r="D107" s="211"/>
      <c r="E107" s="211"/>
      <c r="F107" s="231" t="s">
        <v>2815</v>
      </c>
      <c r="G107" s="211"/>
      <c r="H107" s="211" t="s">
        <v>2855</v>
      </c>
      <c r="I107" s="211" t="s">
        <v>2817</v>
      </c>
      <c r="J107" s="211">
        <v>120</v>
      </c>
      <c r="K107" s="222"/>
    </row>
    <row r="108" spans="2:11" ht="15" customHeight="1">
      <c r="B108" s="232"/>
      <c r="C108" s="211" t="s">
        <v>2820</v>
      </c>
      <c r="D108" s="211"/>
      <c r="E108" s="211"/>
      <c r="F108" s="231" t="s">
        <v>2821</v>
      </c>
      <c r="G108" s="211"/>
      <c r="H108" s="211" t="s">
        <v>2855</v>
      </c>
      <c r="I108" s="211" t="s">
        <v>2817</v>
      </c>
      <c r="J108" s="211">
        <v>50</v>
      </c>
      <c r="K108" s="222"/>
    </row>
    <row r="109" spans="2:11" ht="15" customHeight="1">
      <c r="B109" s="232"/>
      <c r="C109" s="211" t="s">
        <v>2823</v>
      </c>
      <c r="D109" s="211"/>
      <c r="E109" s="211"/>
      <c r="F109" s="231" t="s">
        <v>2815</v>
      </c>
      <c r="G109" s="211"/>
      <c r="H109" s="211" t="s">
        <v>2855</v>
      </c>
      <c r="I109" s="211" t="s">
        <v>2825</v>
      </c>
      <c r="J109" s="211"/>
      <c r="K109" s="222"/>
    </row>
    <row r="110" spans="2:11" ht="15" customHeight="1">
      <c r="B110" s="232"/>
      <c r="C110" s="211" t="s">
        <v>2834</v>
      </c>
      <c r="D110" s="211"/>
      <c r="E110" s="211"/>
      <c r="F110" s="231" t="s">
        <v>2821</v>
      </c>
      <c r="G110" s="211"/>
      <c r="H110" s="211" t="s">
        <v>2855</v>
      </c>
      <c r="I110" s="211" t="s">
        <v>2817</v>
      </c>
      <c r="J110" s="211">
        <v>50</v>
      </c>
      <c r="K110" s="222"/>
    </row>
    <row r="111" spans="2:11" ht="15" customHeight="1">
      <c r="B111" s="232"/>
      <c r="C111" s="211" t="s">
        <v>2842</v>
      </c>
      <c r="D111" s="211"/>
      <c r="E111" s="211"/>
      <c r="F111" s="231" t="s">
        <v>2821</v>
      </c>
      <c r="G111" s="211"/>
      <c r="H111" s="211" t="s">
        <v>2855</v>
      </c>
      <c r="I111" s="211" t="s">
        <v>2817</v>
      </c>
      <c r="J111" s="211">
        <v>50</v>
      </c>
      <c r="K111" s="222"/>
    </row>
    <row r="112" spans="2:11" ht="15" customHeight="1">
      <c r="B112" s="232"/>
      <c r="C112" s="211" t="s">
        <v>2840</v>
      </c>
      <c r="D112" s="211"/>
      <c r="E112" s="211"/>
      <c r="F112" s="231" t="s">
        <v>2821</v>
      </c>
      <c r="G112" s="211"/>
      <c r="H112" s="211" t="s">
        <v>2855</v>
      </c>
      <c r="I112" s="211" t="s">
        <v>2817</v>
      </c>
      <c r="J112" s="211">
        <v>50</v>
      </c>
      <c r="K112" s="222"/>
    </row>
    <row r="113" spans="2:11" ht="15" customHeight="1">
      <c r="B113" s="232"/>
      <c r="C113" s="211" t="s">
        <v>53</v>
      </c>
      <c r="D113" s="211"/>
      <c r="E113" s="211"/>
      <c r="F113" s="231" t="s">
        <v>2815</v>
      </c>
      <c r="G113" s="211"/>
      <c r="H113" s="211" t="s">
        <v>2856</v>
      </c>
      <c r="I113" s="211" t="s">
        <v>2817</v>
      </c>
      <c r="J113" s="211">
        <v>20</v>
      </c>
      <c r="K113" s="222"/>
    </row>
    <row r="114" spans="2:11" ht="15" customHeight="1">
      <c r="B114" s="232"/>
      <c r="C114" s="211" t="s">
        <v>2857</v>
      </c>
      <c r="D114" s="211"/>
      <c r="E114" s="211"/>
      <c r="F114" s="231" t="s">
        <v>2815</v>
      </c>
      <c r="G114" s="211"/>
      <c r="H114" s="211" t="s">
        <v>2858</v>
      </c>
      <c r="I114" s="211" t="s">
        <v>2817</v>
      </c>
      <c r="J114" s="211">
        <v>120</v>
      </c>
      <c r="K114" s="222"/>
    </row>
    <row r="115" spans="2:11" ht="15" customHeight="1">
      <c r="B115" s="232"/>
      <c r="C115" s="211" t="s">
        <v>38</v>
      </c>
      <c r="D115" s="211"/>
      <c r="E115" s="211"/>
      <c r="F115" s="231" t="s">
        <v>2815</v>
      </c>
      <c r="G115" s="211"/>
      <c r="H115" s="211" t="s">
        <v>2859</v>
      </c>
      <c r="I115" s="211" t="s">
        <v>2850</v>
      </c>
      <c r="J115" s="211"/>
      <c r="K115" s="222"/>
    </row>
    <row r="116" spans="2:11" ht="15" customHeight="1">
      <c r="B116" s="232"/>
      <c r="C116" s="211" t="s">
        <v>48</v>
      </c>
      <c r="D116" s="211"/>
      <c r="E116" s="211"/>
      <c r="F116" s="231" t="s">
        <v>2815</v>
      </c>
      <c r="G116" s="211"/>
      <c r="H116" s="211" t="s">
        <v>2860</v>
      </c>
      <c r="I116" s="211" t="s">
        <v>2850</v>
      </c>
      <c r="J116" s="211"/>
      <c r="K116" s="222"/>
    </row>
    <row r="117" spans="2:11" ht="15" customHeight="1">
      <c r="B117" s="232"/>
      <c r="C117" s="211" t="s">
        <v>57</v>
      </c>
      <c r="D117" s="211"/>
      <c r="E117" s="211"/>
      <c r="F117" s="231" t="s">
        <v>2815</v>
      </c>
      <c r="G117" s="211"/>
      <c r="H117" s="211" t="s">
        <v>2861</v>
      </c>
      <c r="I117" s="211" t="s">
        <v>2862</v>
      </c>
      <c r="J117" s="211"/>
      <c r="K117" s="222"/>
    </row>
    <row r="118" spans="2:11" ht="15" customHeight="1">
      <c r="B118" s="233"/>
      <c r="C118" s="238"/>
      <c r="D118" s="238"/>
      <c r="E118" s="238"/>
      <c r="F118" s="238"/>
      <c r="G118" s="238"/>
      <c r="H118" s="238"/>
      <c r="I118" s="238"/>
      <c r="J118" s="238"/>
      <c r="K118" s="235"/>
    </row>
    <row r="119" spans="2:11" ht="18.75" customHeight="1">
      <c r="B119" s="239"/>
      <c r="C119" s="240"/>
      <c r="D119" s="240"/>
      <c r="E119" s="240"/>
      <c r="F119" s="241"/>
      <c r="G119" s="240"/>
      <c r="H119" s="240"/>
      <c r="I119" s="240"/>
      <c r="J119" s="240"/>
      <c r="K119" s="239"/>
    </row>
    <row r="120" spans="2:11" ht="18.75" customHeight="1"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</row>
    <row r="121" spans="2:11" ht="7.5" customHeight="1">
      <c r="B121" s="242"/>
      <c r="C121" s="243"/>
      <c r="D121" s="243"/>
      <c r="E121" s="243"/>
      <c r="F121" s="243"/>
      <c r="G121" s="243"/>
      <c r="H121" s="243"/>
      <c r="I121" s="243"/>
      <c r="J121" s="243"/>
      <c r="K121" s="244"/>
    </row>
    <row r="122" spans="2:11" ht="45" customHeight="1">
      <c r="B122" s="245"/>
      <c r="C122" s="322" t="s">
        <v>2863</v>
      </c>
      <c r="D122" s="322"/>
      <c r="E122" s="322"/>
      <c r="F122" s="322"/>
      <c r="G122" s="322"/>
      <c r="H122" s="322"/>
      <c r="I122" s="322"/>
      <c r="J122" s="322"/>
      <c r="K122" s="246"/>
    </row>
    <row r="123" spans="2:11" ht="17.25" customHeight="1">
      <c r="B123" s="247"/>
      <c r="C123" s="223" t="s">
        <v>2809</v>
      </c>
      <c r="D123" s="223"/>
      <c r="E123" s="223"/>
      <c r="F123" s="223" t="s">
        <v>2810</v>
      </c>
      <c r="G123" s="224"/>
      <c r="H123" s="223" t="s">
        <v>54</v>
      </c>
      <c r="I123" s="223" t="s">
        <v>57</v>
      </c>
      <c r="J123" s="223" t="s">
        <v>2811</v>
      </c>
      <c r="K123" s="248"/>
    </row>
    <row r="124" spans="2:11" ht="17.25" customHeight="1">
      <c r="B124" s="247"/>
      <c r="C124" s="225" t="s">
        <v>2812</v>
      </c>
      <c r="D124" s="225"/>
      <c r="E124" s="225"/>
      <c r="F124" s="226" t="s">
        <v>2813</v>
      </c>
      <c r="G124" s="227"/>
      <c r="H124" s="225"/>
      <c r="I124" s="225"/>
      <c r="J124" s="225" t="s">
        <v>2814</v>
      </c>
      <c r="K124" s="248"/>
    </row>
    <row r="125" spans="2:11" ht="5.25" customHeight="1">
      <c r="B125" s="249"/>
      <c r="C125" s="228"/>
      <c r="D125" s="228"/>
      <c r="E125" s="228"/>
      <c r="F125" s="228"/>
      <c r="G125" s="229"/>
      <c r="H125" s="228"/>
      <c r="I125" s="228"/>
      <c r="J125" s="228"/>
      <c r="K125" s="250"/>
    </row>
    <row r="126" spans="2:11" ht="15" customHeight="1">
      <c r="B126" s="249"/>
      <c r="C126" s="211" t="s">
        <v>2818</v>
      </c>
      <c r="D126" s="230"/>
      <c r="E126" s="230"/>
      <c r="F126" s="231" t="s">
        <v>2815</v>
      </c>
      <c r="G126" s="211"/>
      <c r="H126" s="211" t="s">
        <v>2855</v>
      </c>
      <c r="I126" s="211" t="s">
        <v>2817</v>
      </c>
      <c r="J126" s="211">
        <v>120</v>
      </c>
      <c r="K126" s="251"/>
    </row>
    <row r="127" spans="2:11" ht="15" customHeight="1">
      <c r="B127" s="249"/>
      <c r="C127" s="211" t="s">
        <v>2864</v>
      </c>
      <c r="D127" s="211"/>
      <c r="E127" s="211"/>
      <c r="F127" s="231" t="s">
        <v>2815</v>
      </c>
      <c r="G127" s="211"/>
      <c r="H127" s="211" t="s">
        <v>2865</v>
      </c>
      <c r="I127" s="211" t="s">
        <v>2817</v>
      </c>
      <c r="J127" s="211" t="s">
        <v>2866</v>
      </c>
      <c r="K127" s="251"/>
    </row>
    <row r="128" spans="2:11" ht="15" customHeight="1">
      <c r="B128" s="249"/>
      <c r="C128" s="211" t="s">
        <v>85</v>
      </c>
      <c r="D128" s="211"/>
      <c r="E128" s="211"/>
      <c r="F128" s="231" t="s">
        <v>2815</v>
      </c>
      <c r="G128" s="211"/>
      <c r="H128" s="211" t="s">
        <v>2867</v>
      </c>
      <c r="I128" s="211" t="s">
        <v>2817</v>
      </c>
      <c r="J128" s="211" t="s">
        <v>2866</v>
      </c>
      <c r="K128" s="251"/>
    </row>
    <row r="129" spans="2:11" ht="15" customHeight="1">
      <c r="B129" s="249"/>
      <c r="C129" s="211" t="s">
        <v>2826</v>
      </c>
      <c r="D129" s="211"/>
      <c r="E129" s="211"/>
      <c r="F129" s="231" t="s">
        <v>2821</v>
      </c>
      <c r="G129" s="211"/>
      <c r="H129" s="211" t="s">
        <v>2827</v>
      </c>
      <c r="I129" s="211" t="s">
        <v>2817</v>
      </c>
      <c r="J129" s="211">
        <v>15</v>
      </c>
      <c r="K129" s="251"/>
    </row>
    <row r="130" spans="2:11" ht="15" customHeight="1">
      <c r="B130" s="249"/>
      <c r="C130" s="211" t="s">
        <v>2828</v>
      </c>
      <c r="D130" s="211"/>
      <c r="E130" s="211"/>
      <c r="F130" s="231" t="s">
        <v>2821</v>
      </c>
      <c r="G130" s="211"/>
      <c r="H130" s="211" t="s">
        <v>2829</v>
      </c>
      <c r="I130" s="211" t="s">
        <v>2817</v>
      </c>
      <c r="J130" s="211">
        <v>15</v>
      </c>
      <c r="K130" s="251"/>
    </row>
    <row r="131" spans="2:11" ht="15" customHeight="1">
      <c r="B131" s="249"/>
      <c r="C131" s="211" t="s">
        <v>2830</v>
      </c>
      <c r="D131" s="211"/>
      <c r="E131" s="211"/>
      <c r="F131" s="231" t="s">
        <v>2821</v>
      </c>
      <c r="G131" s="211"/>
      <c r="H131" s="211" t="s">
        <v>2831</v>
      </c>
      <c r="I131" s="211" t="s">
        <v>2817</v>
      </c>
      <c r="J131" s="211">
        <v>20</v>
      </c>
      <c r="K131" s="251"/>
    </row>
    <row r="132" spans="2:11" ht="15" customHeight="1">
      <c r="B132" s="249"/>
      <c r="C132" s="211" t="s">
        <v>2832</v>
      </c>
      <c r="D132" s="211"/>
      <c r="E132" s="211"/>
      <c r="F132" s="231" t="s">
        <v>2821</v>
      </c>
      <c r="G132" s="211"/>
      <c r="H132" s="211" t="s">
        <v>2833</v>
      </c>
      <c r="I132" s="211" t="s">
        <v>2817</v>
      </c>
      <c r="J132" s="211">
        <v>20</v>
      </c>
      <c r="K132" s="251"/>
    </row>
    <row r="133" spans="2:11" ht="15" customHeight="1">
      <c r="B133" s="249"/>
      <c r="C133" s="211" t="s">
        <v>2820</v>
      </c>
      <c r="D133" s="211"/>
      <c r="E133" s="211"/>
      <c r="F133" s="231" t="s">
        <v>2821</v>
      </c>
      <c r="G133" s="211"/>
      <c r="H133" s="211" t="s">
        <v>2855</v>
      </c>
      <c r="I133" s="211" t="s">
        <v>2817</v>
      </c>
      <c r="J133" s="211">
        <v>50</v>
      </c>
      <c r="K133" s="251"/>
    </row>
    <row r="134" spans="2:11" ht="15" customHeight="1">
      <c r="B134" s="249"/>
      <c r="C134" s="211" t="s">
        <v>2834</v>
      </c>
      <c r="D134" s="211"/>
      <c r="E134" s="211"/>
      <c r="F134" s="231" t="s">
        <v>2821</v>
      </c>
      <c r="G134" s="211"/>
      <c r="H134" s="211" t="s">
        <v>2855</v>
      </c>
      <c r="I134" s="211" t="s">
        <v>2817</v>
      </c>
      <c r="J134" s="211">
        <v>50</v>
      </c>
      <c r="K134" s="251"/>
    </row>
    <row r="135" spans="2:11" ht="15" customHeight="1">
      <c r="B135" s="249"/>
      <c r="C135" s="211" t="s">
        <v>2840</v>
      </c>
      <c r="D135" s="211"/>
      <c r="E135" s="211"/>
      <c r="F135" s="231" t="s">
        <v>2821</v>
      </c>
      <c r="G135" s="211"/>
      <c r="H135" s="211" t="s">
        <v>2855</v>
      </c>
      <c r="I135" s="211" t="s">
        <v>2817</v>
      </c>
      <c r="J135" s="211">
        <v>50</v>
      </c>
      <c r="K135" s="251"/>
    </row>
    <row r="136" spans="2:11" ht="15" customHeight="1">
      <c r="B136" s="249"/>
      <c r="C136" s="211" t="s">
        <v>2842</v>
      </c>
      <c r="D136" s="211"/>
      <c r="E136" s="211"/>
      <c r="F136" s="231" t="s">
        <v>2821</v>
      </c>
      <c r="G136" s="211"/>
      <c r="H136" s="211" t="s">
        <v>2855</v>
      </c>
      <c r="I136" s="211" t="s">
        <v>2817</v>
      </c>
      <c r="J136" s="211">
        <v>50</v>
      </c>
      <c r="K136" s="251"/>
    </row>
    <row r="137" spans="2:11" ht="15" customHeight="1">
      <c r="B137" s="249"/>
      <c r="C137" s="211" t="s">
        <v>2843</v>
      </c>
      <c r="D137" s="211"/>
      <c r="E137" s="211"/>
      <c r="F137" s="231" t="s">
        <v>2821</v>
      </c>
      <c r="G137" s="211"/>
      <c r="H137" s="211" t="s">
        <v>2868</v>
      </c>
      <c r="I137" s="211" t="s">
        <v>2817</v>
      </c>
      <c r="J137" s="211">
        <v>255</v>
      </c>
      <c r="K137" s="251"/>
    </row>
    <row r="138" spans="2:11" ht="15" customHeight="1">
      <c r="B138" s="249"/>
      <c r="C138" s="211" t="s">
        <v>2845</v>
      </c>
      <c r="D138" s="211"/>
      <c r="E138" s="211"/>
      <c r="F138" s="231" t="s">
        <v>2815</v>
      </c>
      <c r="G138" s="211"/>
      <c r="H138" s="211" t="s">
        <v>2869</v>
      </c>
      <c r="I138" s="211" t="s">
        <v>2847</v>
      </c>
      <c r="J138" s="211"/>
      <c r="K138" s="251"/>
    </row>
    <row r="139" spans="2:11" ht="15" customHeight="1">
      <c r="B139" s="249"/>
      <c r="C139" s="211" t="s">
        <v>2848</v>
      </c>
      <c r="D139" s="211"/>
      <c r="E139" s="211"/>
      <c r="F139" s="231" t="s">
        <v>2815</v>
      </c>
      <c r="G139" s="211"/>
      <c r="H139" s="211" t="s">
        <v>2870</v>
      </c>
      <c r="I139" s="211" t="s">
        <v>2850</v>
      </c>
      <c r="J139" s="211"/>
      <c r="K139" s="251"/>
    </row>
    <row r="140" spans="2:11" ht="15" customHeight="1">
      <c r="B140" s="249"/>
      <c r="C140" s="211" t="s">
        <v>2851</v>
      </c>
      <c r="D140" s="211"/>
      <c r="E140" s="211"/>
      <c r="F140" s="231" t="s">
        <v>2815</v>
      </c>
      <c r="G140" s="211"/>
      <c r="H140" s="211" t="s">
        <v>2851</v>
      </c>
      <c r="I140" s="211" t="s">
        <v>2850</v>
      </c>
      <c r="J140" s="211"/>
      <c r="K140" s="251"/>
    </row>
    <row r="141" spans="2:11" ht="15" customHeight="1">
      <c r="B141" s="249"/>
      <c r="C141" s="211" t="s">
        <v>38</v>
      </c>
      <c r="D141" s="211"/>
      <c r="E141" s="211"/>
      <c r="F141" s="231" t="s">
        <v>2815</v>
      </c>
      <c r="G141" s="211"/>
      <c r="H141" s="211" t="s">
        <v>2871</v>
      </c>
      <c r="I141" s="211" t="s">
        <v>2850</v>
      </c>
      <c r="J141" s="211"/>
      <c r="K141" s="251"/>
    </row>
    <row r="142" spans="2:11" ht="15" customHeight="1">
      <c r="B142" s="249"/>
      <c r="C142" s="211" t="s">
        <v>2872</v>
      </c>
      <c r="D142" s="211"/>
      <c r="E142" s="211"/>
      <c r="F142" s="231" t="s">
        <v>2815</v>
      </c>
      <c r="G142" s="211"/>
      <c r="H142" s="211" t="s">
        <v>2873</v>
      </c>
      <c r="I142" s="211" t="s">
        <v>2850</v>
      </c>
      <c r="J142" s="211"/>
      <c r="K142" s="251"/>
    </row>
    <row r="143" spans="2:11" ht="15" customHeight="1">
      <c r="B143" s="252"/>
      <c r="C143" s="253"/>
      <c r="D143" s="253"/>
      <c r="E143" s="253"/>
      <c r="F143" s="253"/>
      <c r="G143" s="253"/>
      <c r="H143" s="253"/>
      <c r="I143" s="253"/>
      <c r="J143" s="253"/>
      <c r="K143" s="254"/>
    </row>
    <row r="144" spans="2:11" ht="18.75" customHeight="1">
      <c r="B144" s="240"/>
      <c r="C144" s="240"/>
      <c r="D144" s="240"/>
      <c r="E144" s="240"/>
      <c r="F144" s="241"/>
      <c r="G144" s="240"/>
      <c r="H144" s="240"/>
      <c r="I144" s="240"/>
      <c r="J144" s="240"/>
      <c r="K144" s="240"/>
    </row>
    <row r="145" spans="2:11" ht="18.75" customHeight="1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</row>
    <row r="146" spans="2:11" ht="7.5" customHeight="1">
      <c r="B146" s="218"/>
      <c r="C146" s="219"/>
      <c r="D146" s="219"/>
      <c r="E146" s="219"/>
      <c r="F146" s="219"/>
      <c r="G146" s="219"/>
      <c r="H146" s="219"/>
      <c r="I146" s="219"/>
      <c r="J146" s="219"/>
      <c r="K146" s="220"/>
    </row>
    <row r="147" spans="2:11" ht="45" customHeight="1">
      <c r="B147" s="221"/>
      <c r="C147" s="324" t="s">
        <v>2874</v>
      </c>
      <c r="D147" s="324"/>
      <c r="E147" s="324"/>
      <c r="F147" s="324"/>
      <c r="G147" s="324"/>
      <c r="H147" s="324"/>
      <c r="I147" s="324"/>
      <c r="J147" s="324"/>
      <c r="K147" s="222"/>
    </row>
    <row r="148" spans="2:11" ht="17.25" customHeight="1">
      <c r="B148" s="221"/>
      <c r="C148" s="223" t="s">
        <v>2809</v>
      </c>
      <c r="D148" s="223"/>
      <c r="E148" s="223"/>
      <c r="F148" s="223" t="s">
        <v>2810</v>
      </c>
      <c r="G148" s="224"/>
      <c r="H148" s="223" t="s">
        <v>54</v>
      </c>
      <c r="I148" s="223" t="s">
        <v>57</v>
      </c>
      <c r="J148" s="223" t="s">
        <v>2811</v>
      </c>
      <c r="K148" s="222"/>
    </row>
    <row r="149" spans="2:11" ht="17.25" customHeight="1">
      <c r="B149" s="221"/>
      <c r="C149" s="225" t="s">
        <v>2812</v>
      </c>
      <c r="D149" s="225"/>
      <c r="E149" s="225"/>
      <c r="F149" s="226" t="s">
        <v>2813</v>
      </c>
      <c r="G149" s="227"/>
      <c r="H149" s="225"/>
      <c r="I149" s="225"/>
      <c r="J149" s="225" t="s">
        <v>2814</v>
      </c>
      <c r="K149" s="222"/>
    </row>
    <row r="150" spans="2:11" ht="5.25" customHeight="1">
      <c r="B150" s="232"/>
      <c r="C150" s="228"/>
      <c r="D150" s="228"/>
      <c r="E150" s="228"/>
      <c r="F150" s="228"/>
      <c r="G150" s="229"/>
      <c r="H150" s="228"/>
      <c r="I150" s="228"/>
      <c r="J150" s="228"/>
      <c r="K150" s="251"/>
    </row>
    <row r="151" spans="2:11" ht="15" customHeight="1">
      <c r="B151" s="232"/>
      <c r="C151" s="255" t="s">
        <v>2818</v>
      </c>
      <c r="D151" s="211"/>
      <c r="E151" s="211"/>
      <c r="F151" s="256" t="s">
        <v>2815</v>
      </c>
      <c r="G151" s="211"/>
      <c r="H151" s="255" t="s">
        <v>2855</v>
      </c>
      <c r="I151" s="255" t="s">
        <v>2817</v>
      </c>
      <c r="J151" s="255">
        <v>120</v>
      </c>
      <c r="K151" s="251"/>
    </row>
    <row r="152" spans="2:11" ht="15" customHeight="1">
      <c r="B152" s="232"/>
      <c r="C152" s="255" t="s">
        <v>2864</v>
      </c>
      <c r="D152" s="211"/>
      <c r="E152" s="211"/>
      <c r="F152" s="256" t="s">
        <v>2815</v>
      </c>
      <c r="G152" s="211"/>
      <c r="H152" s="255" t="s">
        <v>2875</v>
      </c>
      <c r="I152" s="255" t="s">
        <v>2817</v>
      </c>
      <c r="J152" s="255" t="s">
        <v>2866</v>
      </c>
      <c r="K152" s="251"/>
    </row>
    <row r="153" spans="2:11" ht="15" customHeight="1">
      <c r="B153" s="232"/>
      <c r="C153" s="255" t="s">
        <v>85</v>
      </c>
      <c r="D153" s="211"/>
      <c r="E153" s="211"/>
      <c r="F153" s="256" t="s">
        <v>2815</v>
      </c>
      <c r="G153" s="211"/>
      <c r="H153" s="255" t="s">
        <v>2876</v>
      </c>
      <c r="I153" s="255" t="s">
        <v>2817</v>
      </c>
      <c r="J153" s="255" t="s">
        <v>2866</v>
      </c>
      <c r="K153" s="251"/>
    </row>
    <row r="154" spans="2:11" ht="15" customHeight="1">
      <c r="B154" s="232"/>
      <c r="C154" s="255" t="s">
        <v>2820</v>
      </c>
      <c r="D154" s="211"/>
      <c r="E154" s="211"/>
      <c r="F154" s="256" t="s">
        <v>2821</v>
      </c>
      <c r="G154" s="211"/>
      <c r="H154" s="255" t="s">
        <v>2855</v>
      </c>
      <c r="I154" s="255" t="s">
        <v>2817</v>
      </c>
      <c r="J154" s="255">
        <v>50</v>
      </c>
      <c r="K154" s="251"/>
    </row>
    <row r="155" spans="2:11" ht="15" customHeight="1">
      <c r="B155" s="232"/>
      <c r="C155" s="255" t="s">
        <v>2823</v>
      </c>
      <c r="D155" s="211"/>
      <c r="E155" s="211"/>
      <c r="F155" s="256" t="s">
        <v>2815</v>
      </c>
      <c r="G155" s="211"/>
      <c r="H155" s="255" t="s">
        <v>2855</v>
      </c>
      <c r="I155" s="255" t="s">
        <v>2825</v>
      </c>
      <c r="J155" s="255"/>
      <c r="K155" s="251"/>
    </row>
    <row r="156" spans="2:11" ht="15" customHeight="1">
      <c r="B156" s="232"/>
      <c r="C156" s="255" t="s">
        <v>2834</v>
      </c>
      <c r="D156" s="211"/>
      <c r="E156" s="211"/>
      <c r="F156" s="256" t="s">
        <v>2821</v>
      </c>
      <c r="G156" s="211"/>
      <c r="H156" s="255" t="s">
        <v>2855</v>
      </c>
      <c r="I156" s="255" t="s">
        <v>2817</v>
      </c>
      <c r="J156" s="255">
        <v>50</v>
      </c>
      <c r="K156" s="251"/>
    </row>
    <row r="157" spans="2:11" ht="15" customHeight="1">
      <c r="B157" s="232"/>
      <c r="C157" s="255" t="s">
        <v>2842</v>
      </c>
      <c r="D157" s="211"/>
      <c r="E157" s="211"/>
      <c r="F157" s="256" t="s">
        <v>2821</v>
      </c>
      <c r="G157" s="211"/>
      <c r="H157" s="255" t="s">
        <v>2855</v>
      </c>
      <c r="I157" s="255" t="s">
        <v>2817</v>
      </c>
      <c r="J157" s="255">
        <v>50</v>
      </c>
      <c r="K157" s="251"/>
    </row>
    <row r="158" spans="2:11" ht="15" customHeight="1">
      <c r="B158" s="232"/>
      <c r="C158" s="255" t="s">
        <v>2840</v>
      </c>
      <c r="D158" s="211"/>
      <c r="E158" s="211"/>
      <c r="F158" s="256" t="s">
        <v>2821</v>
      </c>
      <c r="G158" s="211"/>
      <c r="H158" s="255" t="s">
        <v>2855</v>
      </c>
      <c r="I158" s="255" t="s">
        <v>2817</v>
      </c>
      <c r="J158" s="255">
        <v>50</v>
      </c>
      <c r="K158" s="251"/>
    </row>
    <row r="159" spans="2:11" ht="15" customHeight="1">
      <c r="B159" s="232"/>
      <c r="C159" s="255" t="s">
        <v>115</v>
      </c>
      <c r="D159" s="211"/>
      <c r="E159" s="211"/>
      <c r="F159" s="256" t="s">
        <v>2815</v>
      </c>
      <c r="G159" s="211"/>
      <c r="H159" s="255" t="s">
        <v>2877</v>
      </c>
      <c r="I159" s="255" t="s">
        <v>2817</v>
      </c>
      <c r="J159" s="255" t="s">
        <v>2878</v>
      </c>
      <c r="K159" s="251"/>
    </row>
    <row r="160" spans="2:11" ht="15" customHeight="1">
      <c r="B160" s="232"/>
      <c r="C160" s="255" t="s">
        <v>2879</v>
      </c>
      <c r="D160" s="211"/>
      <c r="E160" s="211"/>
      <c r="F160" s="256" t="s">
        <v>2815</v>
      </c>
      <c r="G160" s="211"/>
      <c r="H160" s="255" t="s">
        <v>2880</v>
      </c>
      <c r="I160" s="255" t="s">
        <v>2850</v>
      </c>
      <c r="J160" s="255"/>
      <c r="K160" s="251"/>
    </row>
    <row r="161" spans="2:11" ht="15" customHeight="1">
      <c r="B161" s="257"/>
      <c r="C161" s="238"/>
      <c r="D161" s="238"/>
      <c r="E161" s="238"/>
      <c r="F161" s="238"/>
      <c r="G161" s="238"/>
      <c r="H161" s="238"/>
      <c r="I161" s="238"/>
      <c r="J161" s="238"/>
      <c r="K161" s="258"/>
    </row>
    <row r="162" spans="2:11" ht="18.75" customHeight="1">
      <c r="B162" s="240"/>
      <c r="C162" s="229"/>
      <c r="D162" s="229"/>
      <c r="E162" s="229"/>
      <c r="F162" s="259"/>
      <c r="G162" s="229"/>
      <c r="H162" s="229"/>
      <c r="I162" s="229"/>
      <c r="J162" s="229"/>
      <c r="K162" s="240"/>
    </row>
    <row r="163" spans="2:11" ht="18.75" customHeight="1"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</row>
    <row r="164" spans="2:11" ht="7.5" customHeight="1">
      <c r="B164" s="200"/>
      <c r="C164" s="201"/>
      <c r="D164" s="201"/>
      <c r="E164" s="201"/>
      <c r="F164" s="201"/>
      <c r="G164" s="201"/>
      <c r="H164" s="201"/>
      <c r="I164" s="201"/>
      <c r="J164" s="201"/>
      <c r="K164" s="202"/>
    </row>
    <row r="165" spans="2:11" ht="45" customHeight="1">
      <c r="B165" s="203"/>
      <c r="C165" s="322" t="s">
        <v>2881</v>
      </c>
      <c r="D165" s="322"/>
      <c r="E165" s="322"/>
      <c r="F165" s="322"/>
      <c r="G165" s="322"/>
      <c r="H165" s="322"/>
      <c r="I165" s="322"/>
      <c r="J165" s="322"/>
      <c r="K165" s="204"/>
    </row>
    <row r="166" spans="2:11" ht="17.25" customHeight="1">
      <c r="B166" s="203"/>
      <c r="C166" s="223" t="s">
        <v>2809</v>
      </c>
      <c r="D166" s="223"/>
      <c r="E166" s="223"/>
      <c r="F166" s="223" t="s">
        <v>2810</v>
      </c>
      <c r="G166" s="260"/>
      <c r="H166" s="261" t="s">
        <v>54</v>
      </c>
      <c r="I166" s="261" t="s">
        <v>57</v>
      </c>
      <c r="J166" s="223" t="s">
        <v>2811</v>
      </c>
      <c r="K166" s="204"/>
    </row>
    <row r="167" spans="2:11" ht="17.25" customHeight="1">
      <c r="B167" s="205"/>
      <c r="C167" s="225" t="s">
        <v>2812</v>
      </c>
      <c r="D167" s="225"/>
      <c r="E167" s="225"/>
      <c r="F167" s="226" t="s">
        <v>2813</v>
      </c>
      <c r="G167" s="262"/>
      <c r="H167" s="263"/>
      <c r="I167" s="263"/>
      <c r="J167" s="225" t="s">
        <v>2814</v>
      </c>
      <c r="K167" s="206"/>
    </row>
    <row r="168" spans="2:11" ht="5.25" customHeight="1">
      <c r="B168" s="232"/>
      <c r="C168" s="228"/>
      <c r="D168" s="228"/>
      <c r="E168" s="228"/>
      <c r="F168" s="228"/>
      <c r="G168" s="229"/>
      <c r="H168" s="228"/>
      <c r="I168" s="228"/>
      <c r="J168" s="228"/>
      <c r="K168" s="251"/>
    </row>
    <row r="169" spans="2:11" ht="15" customHeight="1">
      <c r="B169" s="232"/>
      <c r="C169" s="211" t="s">
        <v>2818</v>
      </c>
      <c r="D169" s="211"/>
      <c r="E169" s="211"/>
      <c r="F169" s="231" t="s">
        <v>2815</v>
      </c>
      <c r="G169" s="211"/>
      <c r="H169" s="211" t="s">
        <v>2855</v>
      </c>
      <c r="I169" s="211" t="s">
        <v>2817</v>
      </c>
      <c r="J169" s="211">
        <v>120</v>
      </c>
      <c r="K169" s="251"/>
    </row>
    <row r="170" spans="2:11" ht="15" customHeight="1">
      <c r="B170" s="232"/>
      <c r="C170" s="211" t="s">
        <v>2864</v>
      </c>
      <c r="D170" s="211"/>
      <c r="E170" s="211"/>
      <c r="F170" s="231" t="s">
        <v>2815</v>
      </c>
      <c r="G170" s="211"/>
      <c r="H170" s="211" t="s">
        <v>2865</v>
      </c>
      <c r="I170" s="211" t="s">
        <v>2817</v>
      </c>
      <c r="J170" s="211" t="s">
        <v>2866</v>
      </c>
      <c r="K170" s="251"/>
    </row>
    <row r="171" spans="2:11" ht="15" customHeight="1">
      <c r="B171" s="232"/>
      <c r="C171" s="211" t="s">
        <v>85</v>
      </c>
      <c r="D171" s="211"/>
      <c r="E171" s="211"/>
      <c r="F171" s="231" t="s">
        <v>2815</v>
      </c>
      <c r="G171" s="211"/>
      <c r="H171" s="211" t="s">
        <v>2882</v>
      </c>
      <c r="I171" s="211" t="s">
        <v>2817</v>
      </c>
      <c r="J171" s="211" t="s">
        <v>2866</v>
      </c>
      <c r="K171" s="251"/>
    </row>
    <row r="172" spans="2:11" ht="15" customHeight="1">
      <c r="B172" s="232"/>
      <c r="C172" s="211" t="s">
        <v>2820</v>
      </c>
      <c r="D172" s="211"/>
      <c r="E172" s="211"/>
      <c r="F172" s="231" t="s">
        <v>2821</v>
      </c>
      <c r="G172" s="211"/>
      <c r="H172" s="211" t="s">
        <v>2882</v>
      </c>
      <c r="I172" s="211" t="s">
        <v>2817</v>
      </c>
      <c r="J172" s="211">
        <v>50</v>
      </c>
      <c r="K172" s="251"/>
    </row>
    <row r="173" spans="2:11" ht="15" customHeight="1">
      <c r="B173" s="232"/>
      <c r="C173" s="211" t="s">
        <v>2823</v>
      </c>
      <c r="D173" s="211"/>
      <c r="E173" s="211"/>
      <c r="F173" s="231" t="s">
        <v>2815</v>
      </c>
      <c r="G173" s="211"/>
      <c r="H173" s="211" t="s">
        <v>2882</v>
      </c>
      <c r="I173" s="211" t="s">
        <v>2825</v>
      </c>
      <c r="J173" s="211"/>
      <c r="K173" s="251"/>
    </row>
    <row r="174" spans="2:11" ht="15" customHeight="1">
      <c r="B174" s="232"/>
      <c r="C174" s="211" t="s">
        <v>2834</v>
      </c>
      <c r="D174" s="211"/>
      <c r="E174" s="211"/>
      <c r="F174" s="231" t="s">
        <v>2821</v>
      </c>
      <c r="G174" s="211"/>
      <c r="H174" s="211" t="s">
        <v>2882</v>
      </c>
      <c r="I174" s="211" t="s">
        <v>2817</v>
      </c>
      <c r="J174" s="211">
        <v>50</v>
      </c>
      <c r="K174" s="251"/>
    </row>
    <row r="175" spans="2:11" ht="15" customHeight="1">
      <c r="B175" s="232"/>
      <c r="C175" s="211" t="s">
        <v>2842</v>
      </c>
      <c r="D175" s="211"/>
      <c r="E175" s="211"/>
      <c r="F175" s="231" t="s">
        <v>2821</v>
      </c>
      <c r="G175" s="211"/>
      <c r="H175" s="211" t="s">
        <v>2882</v>
      </c>
      <c r="I175" s="211" t="s">
        <v>2817</v>
      </c>
      <c r="J175" s="211">
        <v>50</v>
      </c>
      <c r="K175" s="251"/>
    </row>
    <row r="176" spans="2:11" ht="15" customHeight="1">
      <c r="B176" s="232"/>
      <c r="C176" s="211" t="s">
        <v>2840</v>
      </c>
      <c r="D176" s="211"/>
      <c r="E176" s="211"/>
      <c r="F176" s="231" t="s">
        <v>2821</v>
      </c>
      <c r="G176" s="211"/>
      <c r="H176" s="211" t="s">
        <v>2882</v>
      </c>
      <c r="I176" s="211" t="s">
        <v>2817</v>
      </c>
      <c r="J176" s="211">
        <v>50</v>
      </c>
      <c r="K176" s="251"/>
    </row>
    <row r="177" spans="2:11" ht="15" customHeight="1">
      <c r="B177" s="232"/>
      <c r="C177" s="211" t="s">
        <v>129</v>
      </c>
      <c r="D177" s="211"/>
      <c r="E177" s="211"/>
      <c r="F177" s="231" t="s">
        <v>2815</v>
      </c>
      <c r="G177" s="211"/>
      <c r="H177" s="211" t="s">
        <v>2883</v>
      </c>
      <c r="I177" s="211" t="s">
        <v>2884</v>
      </c>
      <c r="J177" s="211"/>
      <c r="K177" s="251"/>
    </row>
    <row r="178" spans="2:11" ht="15" customHeight="1">
      <c r="B178" s="232"/>
      <c r="C178" s="211" t="s">
        <v>57</v>
      </c>
      <c r="D178" s="211"/>
      <c r="E178" s="211"/>
      <c r="F178" s="231" t="s">
        <v>2815</v>
      </c>
      <c r="G178" s="211"/>
      <c r="H178" s="211" t="s">
        <v>2885</v>
      </c>
      <c r="I178" s="211" t="s">
        <v>2886</v>
      </c>
      <c r="J178" s="211">
        <v>1</v>
      </c>
      <c r="K178" s="251"/>
    </row>
    <row r="179" spans="2:11" ht="15" customHeight="1">
      <c r="B179" s="232"/>
      <c r="C179" s="211" t="s">
        <v>53</v>
      </c>
      <c r="D179" s="211"/>
      <c r="E179" s="211"/>
      <c r="F179" s="231" t="s">
        <v>2815</v>
      </c>
      <c r="G179" s="211"/>
      <c r="H179" s="211" t="s">
        <v>2887</v>
      </c>
      <c r="I179" s="211" t="s">
        <v>2817</v>
      </c>
      <c r="J179" s="211">
        <v>20</v>
      </c>
      <c r="K179" s="251"/>
    </row>
    <row r="180" spans="2:11" ht="15" customHeight="1">
      <c r="B180" s="232"/>
      <c r="C180" s="211" t="s">
        <v>54</v>
      </c>
      <c r="D180" s="211"/>
      <c r="E180" s="211"/>
      <c r="F180" s="231" t="s">
        <v>2815</v>
      </c>
      <c r="G180" s="211"/>
      <c r="H180" s="211" t="s">
        <v>2888</v>
      </c>
      <c r="I180" s="211" t="s">
        <v>2817</v>
      </c>
      <c r="J180" s="211">
        <v>255</v>
      </c>
      <c r="K180" s="251"/>
    </row>
    <row r="181" spans="2:11" ht="15" customHeight="1">
      <c r="B181" s="232"/>
      <c r="C181" s="211" t="s">
        <v>130</v>
      </c>
      <c r="D181" s="211"/>
      <c r="E181" s="211"/>
      <c r="F181" s="231" t="s">
        <v>2815</v>
      </c>
      <c r="G181" s="211"/>
      <c r="H181" s="211" t="s">
        <v>2779</v>
      </c>
      <c r="I181" s="211" t="s">
        <v>2817</v>
      </c>
      <c r="J181" s="211">
        <v>10</v>
      </c>
      <c r="K181" s="251"/>
    </row>
    <row r="182" spans="2:11" ht="15" customHeight="1">
      <c r="B182" s="232"/>
      <c r="C182" s="211" t="s">
        <v>131</v>
      </c>
      <c r="D182" s="211"/>
      <c r="E182" s="211"/>
      <c r="F182" s="231" t="s">
        <v>2815</v>
      </c>
      <c r="G182" s="211"/>
      <c r="H182" s="211" t="s">
        <v>2889</v>
      </c>
      <c r="I182" s="211" t="s">
        <v>2850</v>
      </c>
      <c r="J182" s="211"/>
      <c r="K182" s="251"/>
    </row>
    <row r="183" spans="2:11" ht="15" customHeight="1">
      <c r="B183" s="232"/>
      <c r="C183" s="211" t="s">
        <v>2890</v>
      </c>
      <c r="D183" s="211"/>
      <c r="E183" s="211"/>
      <c r="F183" s="231" t="s">
        <v>2815</v>
      </c>
      <c r="G183" s="211"/>
      <c r="H183" s="211" t="s">
        <v>2891</v>
      </c>
      <c r="I183" s="211" t="s">
        <v>2850</v>
      </c>
      <c r="J183" s="211"/>
      <c r="K183" s="251"/>
    </row>
    <row r="184" spans="2:11" ht="15" customHeight="1">
      <c r="B184" s="232"/>
      <c r="C184" s="211" t="s">
        <v>2879</v>
      </c>
      <c r="D184" s="211"/>
      <c r="E184" s="211"/>
      <c r="F184" s="231" t="s">
        <v>2815</v>
      </c>
      <c r="G184" s="211"/>
      <c r="H184" s="211" t="s">
        <v>2892</v>
      </c>
      <c r="I184" s="211" t="s">
        <v>2850</v>
      </c>
      <c r="J184" s="211"/>
      <c r="K184" s="251"/>
    </row>
    <row r="185" spans="2:11" ht="15" customHeight="1">
      <c r="B185" s="232"/>
      <c r="C185" s="211" t="s">
        <v>133</v>
      </c>
      <c r="D185" s="211"/>
      <c r="E185" s="211"/>
      <c r="F185" s="231" t="s">
        <v>2821</v>
      </c>
      <c r="G185" s="211"/>
      <c r="H185" s="211" t="s">
        <v>2893</v>
      </c>
      <c r="I185" s="211" t="s">
        <v>2817</v>
      </c>
      <c r="J185" s="211">
        <v>50</v>
      </c>
      <c r="K185" s="251"/>
    </row>
    <row r="186" spans="2:11" ht="15" customHeight="1">
      <c r="B186" s="232"/>
      <c r="C186" s="211" t="s">
        <v>2894</v>
      </c>
      <c r="D186" s="211"/>
      <c r="E186" s="211"/>
      <c r="F186" s="231" t="s">
        <v>2821</v>
      </c>
      <c r="G186" s="211"/>
      <c r="H186" s="211" t="s">
        <v>2895</v>
      </c>
      <c r="I186" s="211" t="s">
        <v>2896</v>
      </c>
      <c r="J186" s="211"/>
      <c r="K186" s="251"/>
    </row>
    <row r="187" spans="2:11" ht="15" customHeight="1">
      <c r="B187" s="232"/>
      <c r="C187" s="211" t="s">
        <v>2897</v>
      </c>
      <c r="D187" s="211"/>
      <c r="E187" s="211"/>
      <c r="F187" s="231" t="s">
        <v>2821</v>
      </c>
      <c r="G187" s="211"/>
      <c r="H187" s="211" t="s">
        <v>2898</v>
      </c>
      <c r="I187" s="211" t="s">
        <v>2896</v>
      </c>
      <c r="J187" s="211"/>
      <c r="K187" s="251"/>
    </row>
    <row r="188" spans="2:11" ht="15" customHeight="1">
      <c r="B188" s="232"/>
      <c r="C188" s="211" t="s">
        <v>2899</v>
      </c>
      <c r="D188" s="211"/>
      <c r="E188" s="211"/>
      <c r="F188" s="231" t="s">
        <v>2821</v>
      </c>
      <c r="G188" s="211"/>
      <c r="H188" s="211" t="s">
        <v>2900</v>
      </c>
      <c r="I188" s="211" t="s">
        <v>2896</v>
      </c>
      <c r="J188" s="211"/>
      <c r="K188" s="251"/>
    </row>
    <row r="189" spans="2:11" ht="15" customHeight="1">
      <c r="B189" s="232"/>
      <c r="C189" s="264" t="s">
        <v>2901</v>
      </c>
      <c r="D189" s="211"/>
      <c r="E189" s="211"/>
      <c r="F189" s="231" t="s">
        <v>2821</v>
      </c>
      <c r="G189" s="211"/>
      <c r="H189" s="211" t="s">
        <v>2902</v>
      </c>
      <c r="I189" s="211" t="s">
        <v>2903</v>
      </c>
      <c r="J189" s="265" t="s">
        <v>2904</v>
      </c>
      <c r="K189" s="251"/>
    </row>
    <row r="190" spans="2:11" ht="15" customHeight="1">
      <c r="B190" s="232"/>
      <c r="C190" s="264" t="s">
        <v>2905</v>
      </c>
      <c r="D190" s="211"/>
      <c r="E190" s="211"/>
      <c r="F190" s="231" t="s">
        <v>2821</v>
      </c>
      <c r="G190" s="211"/>
      <c r="H190" s="211" t="s">
        <v>2906</v>
      </c>
      <c r="I190" s="211" t="s">
        <v>2903</v>
      </c>
      <c r="J190" s="265" t="s">
        <v>2904</v>
      </c>
      <c r="K190" s="251"/>
    </row>
    <row r="191" spans="2:11" ht="15" customHeight="1">
      <c r="B191" s="232"/>
      <c r="C191" s="264" t="s">
        <v>42</v>
      </c>
      <c r="D191" s="211"/>
      <c r="E191" s="211"/>
      <c r="F191" s="231" t="s">
        <v>2815</v>
      </c>
      <c r="G191" s="211"/>
      <c r="H191" s="208" t="s">
        <v>2907</v>
      </c>
      <c r="I191" s="211" t="s">
        <v>2908</v>
      </c>
      <c r="J191" s="211"/>
      <c r="K191" s="251"/>
    </row>
    <row r="192" spans="2:11" ht="15" customHeight="1">
      <c r="B192" s="232"/>
      <c r="C192" s="264" t="s">
        <v>2909</v>
      </c>
      <c r="D192" s="211"/>
      <c r="E192" s="211"/>
      <c r="F192" s="231" t="s">
        <v>2815</v>
      </c>
      <c r="G192" s="211"/>
      <c r="H192" s="211" t="s">
        <v>2910</v>
      </c>
      <c r="I192" s="211" t="s">
        <v>2850</v>
      </c>
      <c r="J192" s="211"/>
      <c r="K192" s="251"/>
    </row>
    <row r="193" spans="2:11" ht="15" customHeight="1">
      <c r="B193" s="232"/>
      <c r="C193" s="264" t="s">
        <v>2911</v>
      </c>
      <c r="D193" s="211"/>
      <c r="E193" s="211"/>
      <c r="F193" s="231" t="s">
        <v>2815</v>
      </c>
      <c r="G193" s="211"/>
      <c r="H193" s="211" t="s">
        <v>2912</v>
      </c>
      <c r="I193" s="211" t="s">
        <v>2850</v>
      </c>
      <c r="J193" s="211"/>
      <c r="K193" s="251"/>
    </row>
    <row r="194" spans="2:11" ht="15" customHeight="1">
      <c r="B194" s="232"/>
      <c r="C194" s="264" t="s">
        <v>2913</v>
      </c>
      <c r="D194" s="211"/>
      <c r="E194" s="211"/>
      <c r="F194" s="231" t="s">
        <v>2821</v>
      </c>
      <c r="G194" s="211"/>
      <c r="H194" s="211" t="s">
        <v>2914</v>
      </c>
      <c r="I194" s="211" t="s">
        <v>2850</v>
      </c>
      <c r="J194" s="211"/>
      <c r="K194" s="251"/>
    </row>
    <row r="195" spans="2:11" ht="15" customHeight="1">
      <c r="B195" s="257"/>
      <c r="C195" s="266"/>
      <c r="D195" s="238"/>
      <c r="E195" s="238"/>
      <c r="F195" s="238"/>
      <c r="G195" s="238"/>
      <c r="H195" s="238"/>
      <c r="I195" s="238"/>
      <c r="J195" s="238"/>
      <c r="K195" s="258"/>
    </row>
    <row r="196" spans="2:11" ht="18.75" customHeight="1">
      <c r="B196" s="240"/>
      <c r="C196" s="229"/>
      <c r="D196" s="229"/>
      <c r="E196" s="229"/>
      <c r="F196" s="259"/>
      <c r="G196" s="229"/>
      <c r="H196" s="229"/>
      <c r="I196" s="229"/>
      <c r="J196" s="229"/>
      <c r="K196" s="240"/>
    </row>
    <row r="197" spans="2:11" ht="18.75" customHeight="1">
      <c r="B197" s="240"/>
      <c r="C197" s="229"/>
      <c r="D197" s="229"/>
      <c r="E197" s="229"/>
      <c r="F197" s="259"/>
      <c r="G197" s="229"/>
      <c r="H197" s="229"/>
      <c r="I197" s="229"/>
      <c r="J197" s="229"/>
      <c r="K197" s="240"/>
    </row>
    <row r="198" spans="2:11" ht="18.75" customHeight="1">
      <c r="B198" s="217"/>
      <c r="C198" s="217"/>
      <c r="D198" s="217"/>
      <c r="E198" s="217"/>
      <c r="F198" s="217"/>
      <c r="G198" s="217"/>
      <c r="H198" s="217"/>
      <c r="I198" s="217"/>
      <c r="J198" s="217"/>
      <c r="K198" s="217"/>
    </row>
    <row r="199" spans="2:11" ht="12">
      <c r="B199" s="200"/>
      <c r="C199" s="201"/>
      <c r="D199" s="201"/>
      <c r="E199" s="201"/>
      <c r="F199" s="201"/>
      <c r="G199" s="201"/>
      <c r="H199" s="201"/>
      <c r="I199" s="201"/>
      <c r="J199" s="201"/>
      <c r="K199" s="202"/>
    </row>
    <row r="200" spans="2:11" ht="22.2">
      <c r="B200" s="203"/>
      <c r="C200" s="322" t="s">
        <v>2915</v>
      </c>
      <c r="D200" s="322"/>
      <c r="E200" s="322"/>
      <c r="F200" s="322"/>
      <c r="G200" s="322"/>
      <c r="H200" s="322"/>
      <c r="I200" s="322"/>
      <c r="J200" s="322"/>
      <c r="K200" s="204"/>
    </row>
    <row r="201" spans="2:11" ht="25.5" customHeight="1">
      <c r="B201" s="203"/>
      <c r="C201" s="267" t="s">
        <v>2916</v>
      </c>
      <c r="D201" s="267"/>
      <c r="E201" s="267"/>
      <c r="F201" s="267" t="s">
        <v>2917</v>
      </c>
      <c r="G201" s="268"/>
      <c r="H201" s="325" t="s">
        <v>2918</v>
      </c>
      <c r="I201" s="325"/>
      <c r="J201" s="325"/>
      <c r="K201" s="204"/>
    </row>
    <row r="202" spans="2:11" ht="5.25" customHeight="1">
      <c r="B202" s="232"/>
      <c r="C202" s="228"/>
      <c r="D202" s="228"/>
      <c r="E202" s="228"/>
      <c r="F202" s="228"/>
      <c r="G202" s="229"/>
      <c r="H202" s="228"/>
      <c r="I202" s="228"/>
      <c r="J202" s="228"/>
      <c r="K202" s="251"/>
    </row>
    <row r="203" spans="2:11" ht="15" customHeight="1">
      <c r="B203" s="232"/>
      <c r="C203" s="211" t="s">
        <v>2908</v>
      </c>
      <c r="D203" s="211"/>
      <c r="E203" s="211"/>
      <c r="F203" s="231" t="s">
        <v>43</v>
      </c>
      <c r="G203" s="211"/>
      <c r="H203" s="326" t="s">
        <v>2919</v>
      </c>
      <c r="I203" s="326"/>
      <c r="J203" s="326"/>
      <c r="K203" s="251"/>
    </row>
    <row r="204" spans="2:11" ht="15" customHeight="1">
      <c r="B204" s="232"/>
      <c r="C204" s="211"/>
      <c r="D204" s="211"/>
      <c r="E204" s="211"/>
      <c r="F204" s="231" t="s">
        <v>44</v>
      </c>
      <c r="G204" s="211"/>
      <c r="H204" s="326" t="s">
        <v>2920</v>
      </c>
      <c r="I204" s="326"/>
      <c r="J204" s="326"/>
      <c r="K204" s="251"/>
    </row>
    <row r="205" spans="2:11" ht="15" customHeight="1">
      <c r="B205" s="232"/>
      <c r="C205" s="211"/>
      <c r="D205" s="211"/>
      <c r="E205" s="211"/>
      <c r="F205" s="231" t="s">
        <v>47</v>
      </c>
      <c r="G205" s="211"/>
      <c r="H205" s="326" t="s">
        <v>2921</v>
      </c>
      <c r="I205" s="326"/>
      <c r="J205" s="326"/>
      <c r="K205" s="251"/>
    </row>
    <row r="206" spans="2:11" ht="15" customHeight="1">
      <c r="B206" s="232"/>
      <c r="C206" s="211"/>
      <c r="D206" s="211"/>
      <c r="E206" s="211"/>
      <c r="F206" s="231" t="s">
        <v>45</v>
      </c>
      <c r="G206" s="211"/>
      <c r="H206" s="326" t="s">
        <v>2922</v>
      </c>
      <c r="I206" s="326"/>
      <c r="J206" s="326"/>
      <c r="K206" s="251"/>
    </row>
    <row r="207" spans="2:11" ht="15" customHeight="1">
      <c r="B207" s="232"/>
      <c r="C207" s="211"/>
      <c r="D207" s="211"/>
      <c r="E207" s="211"/>
      <c r="F207" s="231" t="s">
        <v>46</v>
      </c>
      <c r="G207" s="211"/>
      <c r="H207" s="326" t="s">
        <v>2923</v>
      </c>
      <c r="I207" s="326"/>
      <c r="J207" s="326"/>
      <c r="K207" s="251"/>
    </row>
    <row r="208" spans="2:11" ht="15" customHeight="1">
      <c r="B208" s="232"/>
      <c r="C208" s="211"/>
      <c r="D208" s="211"/>
      <c r="E208" s="211"/>
      <c r="F208" s="231"/>
      <c r="G208" s="211"/>
      <c r="H208" s="211"/>
      <c r="I208" s="211"/>
      <c r="J208" s="211"/>
      <c r="K208" s="251"/>
    </row>
    <row r="209" spans="2:11" ht="15" customHeight="1">
      <c r="B209" s="232"/>
      <c r="C209" s="211" t="s">
        <v>2862</v>
      </c>
      <c r="D209" s="211"/>
      <c r="E209" s="211"/>
      <c r="F209" s="231" t="s">
        <v>78</v>
      </c>
      <c r="G209" s="211"/>
      <c r="H209" s="326" t="s">
        <v>2924</v>
      </c>
      <c r="I209" s="326"/>
      <c r="J209" s="326"/>
      <c r="K209" s="251"/>
    </row>
    <row r="210" spans="2:11" ht="15" customHeight="1">
      <c r="B210" s="232"/>
      <c r="C210" s="211"/>
      <c r="D210" s="211"/>
      <c r="E210" s="211"/>
      <c r="F210" s="231" t="s">
        <v>2760</v>
      </c>
      <c r="G210" s="211"/>
      <c r="H210" s="326" t="s">
        <v>2761</v>
      </c>
      <c r="I210" s="326"/>
      <c r="J210" s="326"/>
      <c r="K210" s="251"/>
    </row>
    <row r="211" spans="2:11" ht="15" customHeight="1">
      <c r="B211" s="232"/>
      <c r="C211" s="211"/>
      <c r="D211" s="211"/>
      <c r="E211" s="211"/>
      <c r="F211" s="231" t="s">
        <v>2758</v>
      </c>
      <c r="G211" s="211"/>
      <c r="H211" s="326" t="s">
        <v>2925</v>
      </c>
      <c r="I211" s="326"/>
      <c r="J211" s="326"/>
      <c r="K211" s="251"/>
    </row>
    <row r="212" spans="2:11" ht="15" customHeight="1">
      <c r="B212" s="269"/>
      <c r="C212" s="211"/>
      <c r="D212" s="211"/>
      <c r="E212" s="211"/>
      <c r="F212" s="231" t="s">
        <v>106</v>
      </c>
      <c r="G212" s="264"/>
      <c r="H212" s="327" t="s">
        <v>2762</v>
      </c>
      <c r="I212" s="327"/>
      <c r="J212" s="327"/>
      <c r="K212" s="270"/>
    </row>
    <row r="213" spans="2:11" ht="15" customHeight="1">
      <c r="B213" s="269"/>
      <c r="C213" s="211"/>
      <c r="D213" s="211"/>
      <c r="E213" s="211"/>
      <c r="F213" s="231" t="s">
        <v>348</v>
      </c>
      <c r="G213" s="264"/>
      <c r="H213" s="327" t="s">
        <v>349</v>
      </c>
      <c r="I213" s="327"/>
      <c r="J213" s="327"/>
      <c r="K213" s="270"/>
    </row>
    <row r="214" spans="2:11" ht="15" customHeight="1">
      <c r="B214" s="269"/>
      <c r="C214" s="211"/>
      <c r="D214" s="211"/>
      <c r="E214" s="211"/>
      <c r="F214" s="231"/>
      <c r="G214" s="264"/>
      <c r="H214" s="255"/>
      <c r="I214" s="255"/>
      <c r="J214" s="255"/>
      <c r="K214" s="270"/>
    </row>
    <row r="215" spans="2:11" ht="15" customHeight="1">
      <c r="B215" s="269"/>
      <c r="C215" s="211" t="s">
        <v>2886</v>
      </c>
      <c r="D215" s="211"/>
      <c r="E215" s="211"/>
      <c r="F215" s="231">
        <v>1</v>
      </c>
      <c r="G215" s="264"/>
      <c r="H215" s="327" t="s">
        <v>2926</v>
      </c>
      <c r="I215" s="327"/>
      <c r="J215" s="327"/>
      <c r="K215" s="270"/>
    </row>
    <row r="216" spans="2:11" ht="15" customHeight="1">
      <c r="B216" s="269"/>
      <c r="C216" s="211"/>
      <c r="D216" s="211"/>
      <c r="E216" s="211"/>
      <c r="F216" s="231">
        <v>2</v>
      </c>
      <c r="G216" s="264"/>
      <c r="H216" s="327" t="s">
        <v>2927</v>
      </c>
      <c r="I216" s="327"/>
      <c r="J216" s="327"/>
      <c r="K216" s="270"/>
    </row>
    <row r="217" spans="2:11" ht="15" customHeight="1">
      <c r="B217" s="269"/>
      <c r="C217" s="211"/>
      <c r="D217" s="211"/>
      <c r="E217" s="211"/>
      <c r="F217" s="231">
        <v>3</v>
      </c>
      <c r="G217" s="264"/>
      <c r="H217" s="327" t="s">
        <v>2928</v>
      </c>
      <c r="I217" s="327"/>
      <c r="J217" s="327"/>
      <c r="K217" s="270"/>
    </row>
    <row r="218" spans="2:11" ht="15" customHeight="1">
      <c r="B218" s="269"/>
      <c r="C218" s="211"/>
      <c r="D218" s="211"/>
      <c r="E218" s="211"/>
      <c r="F218" s="231">
        <v>4</v>
      </c>
      <c r="G218" s="264"/>
      <c r="H218" s="327" t="s">
        <v>2929</v>
      </c>
      <c r="I218" s="327"/>
      <c r="J218" s="327"/>
      <c r="K218" s="270"/>
    </row>
    <row r="219" spans="2:11" ht="12.75" customHeight="1">
      <c r="B219" s="271"/>
      <c r="C219" s="272"/>
      <c r="D219" s="272"/>
      <c r="E219" s="272"/>
      <c r="F219" s="272"/>
      <c r="G219" s="272"/>
      <c r="H219" s="272"/>
      <c r="I219" s="272"/>
      <c r="J219" s="272"/>
      <c r="K219" s="27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70866141732283472" right="0.51181102362204722" top="0.55118110236220474" bottom="0.35433070866141736" header="0.31496062992125984" footer="0.31496062992125984"/>
  <pageSetup paperSize="9"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2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86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109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7" t="str">
        <f>'Rekapitulace stavby'!K6</f>
        <v>VODOVOD SENOHRABY - TECHNICKÁ OPATŘENÍ NA VODOVODNÍ SÍTI</v>
      </c>
      <c r="F7" s="318"/>
      <c r="G7" s="318"/>
      <c r="H7" s="318"/>
      <c r="L7" s="21"/>
    </row>
    <row r="8" spans="2:46" ht="12" customHeight="1">
      <c r="B8" s="21"/>
      <c r="D8" s="28" t="s">
        <v>110</v>
      </c>
      <c r="L8" s="21"/>
    </row>
    <row r="9" spans="2:46" s="1" customFormat="1" ht="16.5" customHeight="1">
      <c r="B9" s="33"/>
      <c r="E9" s="317" t="s">
        <v>111</v>
      </c>
      <c r="F9" s="316"/>
      <c r="G9" s="316"/>
      <c r="H9" s="316"/>
      <c r="L9" s="33"/>
    </row>
    <row r="10" spans="2:46" s="1" customFormat="1" ht="12" customHeight="1">
      <c r="B10" s="33"/>
      <c r="D10" s="28" t="s">
        <v>112</v>
      </c>
      <c r="L10" s="33"/>
    </row>
    <row r="11" spans="2:46" s="1" customFormat="1" ht="16.5" customHeight="1">
      <c r="B11" s="33"/>
      <c r="E11" s="300" t="s">
        <v>113</v>
      </c>
      <c r="F11" s="316"/>
      <c r="G11" s="316"/>
      <c r="H11" s="316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24</v>
      </c>
      <c r="I16" s="28" t="s">
        <v>25</v>
      </c>
      <c r="J16" s="26" t="s">
        <v>26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>
      <c r="B20" s="33"/>
      <c r="E20" s="319" t="str">
        <f>'Rekapitulace stavby'!E14</f>
        <v>ZEPRIS  s.r.o.</v>
      </c>
      <c r="F20" s="283"/>
      <c r="G20" s="283"/>
      <c r="H20" s="283"/>
      <c r="I20" s="28" t="s">
        <v>28</v>
      </c>
      <c r="J20" s="29" t="str">
        <f>'Rekapitulace stavby'!AN14</f>
        <v>CZ699004936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30</v>
      </c>
      <c r="I22" s="28" t="s">
        <v>25</v>
      </c>
      <c r="J22" s="26" t="s">
        <v>31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25</v>
      </c>
      <c r="J25" s="26" t="s">
        <v>19</v>
      </c>
      <c r="L25" s="33"/>
    </row>
    <row r="26" spans="2:12" s="1" customFormat="1" ht="18" customHeight="1">
      <c r="B26" s="33"/>
      <c r="E26" s="26" t="s">
        <v>35</v>
      </c>
      <c r="I26" s="28" t="s">
        <v>28</v>
      </c>
      <c r="J26" s="26" t="s">
        <v>19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16.5" customHeight="1">
      <c r="B29" s="92"/>
      <c r="E29" s="287" t="s">
        <v>19</v>
      </c>
      <c r="F29" s="287"/>
      <c r="G29" s="287"/>
      <c r="H29" s="287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ROUND(J95, 2)</f>
        <v>793551.4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ROUND((SUM(BE95:BE261)),  2)</f>
        <v>793551.4</v>
      </c>
      <c r="I35" s="94">
        <v>0.21</v>
      </c>
      <c r="J35" s="84">
        <f>ROUND(((SUM(BE95:BE261))*I35),  2)</f>
        <v>166645.79</v>
      </c>
      <c r="L35" s="33"/>
    </row>
    <row r="36" spans="2:12" s="1" customFormat="1" ht="14.4" customHeight="1">
      <c r="B36" s="33"/>
      <c r="E36" s="28" t="s">
        <v>44</v>
      </c>
      <c r="F36" s="84">
        <f>ROUND((SUM(BF95:BF261)),  2)</f>
        <v>0</v>
      </c>
      <c r="I36" s="94">
        <v>0.12</v>
      </c>
      <c r="J36" s="84">
        <f>ROUND(((SUM(BF95:BF261))*I36),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ROUND((SUM(BG95:BG261)),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ROUND((SUM(BH95:BH261)),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ROUND((SUM(BI95:BI261)),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960197.19000000006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114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17" t="str">
        <f>E7</f>
        <v>VODOVOD SENOHRABY - TECHNICKÁ OPATŘENÍ NA VODOVODNÍ SÍTI</v>
      </c>
      <c r="F50" s="318"/>
      <c r="G50" s="318"/>
      <c r="H50" s="318"/>
      <c r="L50" s="33"/>
    </row>
    <row r="51" spans="2:47" ht="12" customHeight="1">
      <c r="B51" s="21"/>
      <c r="C51" s="28" t="s">
        <v>110</v>
      </c>
      <c r="L51" s="21"/>
    </row>
    <row r="52" spans="2:47" s="1" customFormat="1" ht="16.5" customHeight="1">
      <c r="B52" s="33"/>
      <c r="E52" s="317" t="s">
        <v>111</v>
      </c>
      <c r="F52" s="316"/>
      <c r="G52" s="316"/>
      <c r="H52" s="316"/>
      <c r="L52" s="33"/>
    </row>
    <row r="53" spans="2:47" s="1" customFormat="1" ht="12" customHeight="1">
      <c r="B53" s="33"/>
      <c r="C53" s="28" t="s">
        <v>112</v>
      </c>
      <c r="L53" s="33"/>
    </row>
    <row r="54" spans="2:47" s="1" customFormat="1" ht="16.5" customHeight="1">
      <c r="B54" s="33"/>
      <c r="E54" s="300" t="str">
        <f>E11</f>
        <v>PS 01.a - ATS NA JEŽOVĚ - STROJNĚ-TECHNOLOGICKÉ VYSTROJENÍ</v>
      </c>
      <c r="F54" s="316"/>
      <c r="G54" s="316"/>
      <c r="H54" s="316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Senohraby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24</v>
      </c>
      <c r="F58" s="26" t="str">
        <f>E17</f>
        <v>Obec Senohraby</v>
      </c>
      <c r="I58" s="28" t="s">
        <v>30</v>
      </c>
      <c r="J58" s="31" t="str">
        <f>E23</f>
        <v>Vodohospodářský rozvoj a výstavba a.s.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ZEPRIS  s.r.o.</v>
      </c>
      <c r="I59" s="28" t="s">
        <v>34</v>
      </c>
      <c r="J59" s="31" t="str">
        <f>E26</f>
        <v>M. Morská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115</v>
      </c>
      <c r="D61" s="95"/>
      <c r="E61" s="95"/>
      <c r="F61" s="95"/>
      <c r="G61" s="95"/>
      <c r="H61" s="95"/>
      <c r="I61" s="95"/>
      <c r="J61" s="102" t="s">
        <v>116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J95</f>
        <v>793551.4</v>
      </c>
      <c r="L63" s="33"/>
      <c r="AU63" s="18" t="s">
        <v>117</v>
      </c>
    </row>
    <row r="64" spans="2:47" s="8" customFormat="1" ht="24.9" customHeight="1">
      <c r="B64" s="104"/>
      <c r="D64" s="105" t="s">
        <v>118</v>
      </c>
      <c r="E64" s="106"/>
      <c r="F64" s="106"/>
      <c r="G64" s="106"/>
      <c r="H64" s="106"/>
      <c r="I64" s="106"/>
      <c r="J64" s="107">
        <f>J96</f>
        <v>175051.4</v>
      </c>
      <c r="L64" s="104"/>
    </row>
    <row r="65" spans="2:12" s="9" customFormat="1" ht="19.95" customHeight="1">
      <c r="B65" s="108"/>
      <c r="D65" s="109" t="s">
        <v>119</v>
      </c>
      <c r="E65" s="110"/>
      <c r="F65" s="110"/>
      <c r="G65" s="110"/>
      <c r="H65" s="110"/>
      <c r="I65" s="110"/>
      <c r="J65" s="111">
        <f>J97</f>
        <v>131798.1</v>
      </c>
      <c r="L65" s="108"/>
    </row>
    <row r="66" spans="2:12" s="9" customFormat="1" ht="19.95" customHeight="1">
      <c r="B66" s="108"/>
      <c r="D66" s="109" t="s">
        <v>120</v>
      </c>
      <c r="E66" s="110"/>
      <c r="F66" s="110"/>
      <c r="G66" s="110"/>
      <c r="H66" s="110"/>
      <c r="I66" s="110"/>
      <c r="J66" s="111">
        <f>J174</f>
        <v>43136</v>
      </c>
      <c r="L66" s="108"/>
    </row>
    <row r="67" spans="2:12" s="9" customFormat="1" ht="19.95" customHeight="1">
      <c r="B67" s="108"/>
      <c r="D67" s="109" t="s">
        <v>121</v>
      </c>
      <c r="E67" s="110"/>
      <c r="F67" s="110"/>
      <c r="G67" s="110"/>
      <c r="H67" s="110"/>
      <c r="I67" s="110"/>
      <c r="J67" s="111">
        <f>J199</f>
        <v>117.29999999999998</v>
      </c>
      <c r="L67" s="108"/>
    </row>
    <row r="68" spans="2:12" s="8" customFormat="1" ht="24.9" customHeight="1">
      <c r="B68" s="104"/>
      <c r="D68" s="105" t="s">
        <v>122</v>
      </c>
      <c r="E68" s="106"/>
      <c r="F68" s="106"/>
      <c r="G68" s="106"/>
      <c r="H68" s="106"/>
      <c r="I68" s="106"/>
      <c r="J68" s="107">
        <f>J207</f>
        <v>395000</v>
      </c>
      <c r="L68" s="104"/>
    </row>
    <row r="69" spans="2:12" s="9" customFormat="1" ht="19.95" customHeight="1">
      <c r="B69" s="108"/>
      <c r="D69" s="109" t="s">
        <v>123</v>
      </c>
      <c r="E69" s="110"/>
      <c r="F69" s="110"/>
      <c r="G69" s="110"/>
      <c r="H69" s="110"/>
      <c r="I69" s="110"/>
      <c r="J69" s="111">
        <f>J208</f>
        <v>385000</v>
      </c>
      <c r="L69" s="108"/>
    </row>
    <row r="70" spans="2:12" s="9" customFormat="1" ht="19.95" customHeight="1">
      <c r="B70" s="108"/>
      <c r="D70" s="109" t="s">
        <v>124</v>
      </c>
      <c r="E70" s="110"/>
      <c r="F70" s="110"/>
      <c r="G70" s="110"/>
      <c r="H70" s="110"/>
      <c r="I70" s="110"/>
      <c r="J70" s="111">
        <f>J219</f>
        <v>10000</v>
      </c>
      <c r="L70" s="108"/>
    </row>
    <row r="71" spans="2:12" s="8" customFormat="1" ht="24.9" customHeight="1">
      <c r="B71" s="104"/>
      <c r="D71" s="105" t="s">
        <v>125</v>
      </c>
      <c r="E71" s="106"/>
      <c r="F71" s="106"/>
      <c r="G71" s="106"/>
      <c r="H71" s="106"/>
      <c r="I71" s="106"/>
      <c r="J71" s="107">
        <f>J224</f>
        <v>190000</v>
      </c>
      <c r="L71" s="104"/>
    </row>
    <row r="72" spans="2:12" s="9" customFormat="1" ht="19.95" customHeight="1">
      <c r="B72" s="108"/>
      <c r="D72" s="109" t="s">
        <v>126</v>
      </c>
      <c r="E72" s="110"/>
      <c r="F72" s="110"/>
      <c r="G72" s="110"/>
      <c r="H72" s="110"/>
      <c r="I72" s="110"/>
      <c r="J72" s="111">
        <f>J225</f>
        <v>190000</v>
      </c>
      <c r="L72" s="108"/>
    </row>
    <row r="73" spans="2:12" s="8" customFormat="1" ht="24.9" customHeight="1">
      <c r="B73" s="104"/>
      <c r="D73" s="105" t="s">
        <v>127</v>
      </c>
      <c r="E73" s="106"/>
      <c r="F73" s="106"/>
      <c r="G73" s="106"/>
      <c r="H73" s="106"/>
      <c r="I73" s="106"/>
      <c r="J73" s="107">
        <f>J248</f>
        <v>33500</v>
      </c>
      <c r="L73" s="104"/>
    </row>
    <row r="74" spans="2:12" s="1" customFormat="1" ht="21.75" customHeight="1">
      <c r="B74" s="33"/>
      <c r="L74" s="33"/>
    </row>
    <row r="75" spans="2:12" s="1" customFormat="1" ht="6.9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3"/>
    </row>
    <row r="79" spans="2:12" s="1" customFormat="1" ht="6.9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33"/>
    </row>
    <row r="80" spans="2:12" s="1" customFormat="1" ht="24.9" customHeight="1">
      <c r="B80" s="33"/>
      <c r="C80" s="22" t="s">
        <v>128</v>
      </c>
      <c r="L80" s="33"/>
    </row>
    <row r="81" spans="2:63" s="1" customFormat="1" ht="6.9" customHeight="1">
      <c r="B81" s="33"/>
      <c r="L81" s="33"/>
    </row>
    <row r="82" spans="2:63" s="1" customFormat="1" ht="12" customHeight="1">
      <c r="B82" s="33"/>
      <c r="C82" s="28" t="s">
        <v>16</v>
      </c>
      <c r="L82" s="33"/>
    </row>
    <row r="83" spans="2:63" s="1" customFormat="1" ht="16.5" customHeight="1">
      <c r="B83" s="33"/>
      <c r="E83" s="317" t="str">
        <f>E7</f>
        <v>VODOVOD SENOHRABY - TECHNICKÁ OPATŘENÍ NA VODOVODNÍ SÍTI</v>
      </c>
      <c r="F83" s="318"/>
      <c r="G83" s="318"/>
      <c r="H83" s="318"/>
      <c r="L83" s="33"/>
    </row>
    <row r="84" spans="2:63" ht="12" customHeight="1">
      <c r="B84" s="21"/>
      <c r="C84" s="28" t="s">
        <v>110</v>
      </c>
      <c r="L84" s="21"/>
    </row>
    <row r="85" spans="2:63" s="1" customFormat="1" ht="16.5" customHeight="1">
      <c r="B85" s="33"/>
      <c r="E85" s="317" t="s">
        <v>111</v>
      </c>
      <c r="F85" s="316"/>
      <c r="G85" s="316"/>
      <c r="H85" s="316"/>
      <c r="L85" s="33"/>
    </row>
    <row r="86" spans="2:63" s="1" customFormat="1" ht="12" customHeight="1">
      <c r="B86" s="33"/>
      <c r="C86" s="28" t="s">
        <v>112</v>
      </c>
      <c r="L86" s="33"/>
    </row>
    <row r="87" spans="2:63" s="1" customFormat="1" ht="16.5" customHeight="1">
      <c r="B87" s="33"/>
      <c r="E87" s="300" t="str">
        <f>E11</f>
        <v>PS 01.a - ATS NA JEŽOVĚ - STROJNĚ-TECHNOLOGICKÉ VYSTROJENÍ</v>
      </c>
      <c r="F87" s="316"/>
      <c r="G87" s="316"/>
      <c r="H87" s="316"/>
      <c r="L87" s="33"/>
    </row>
    <row r="88" spans="2:63" s="1" customFormat="1" ht="6.9" customHeight="1">
      <c r="B88" s="33"/>
      <c r="L88" s="33"/>
    </row>
    <row r="89" spans="2:63" s="1" customFormat="1" ht="12" customHeight="1">
      <c r="B89" s="33"/>
      <c r="C89" s="28" t="s">
        <v>21</v>
      </c>
      <c r="F89" s="26" t="str">
        <f>F14</f>
        <v>k.ú. Senohraby</v>
      </c>
      <c r="I89" s="28" t="s">
        <v>23</v>
      </c>
      <c r="J89" s="50">
        <f>IF(J14="","",J14)</f>
        <v>46008</v>
      </c>
      <c r="L89" s="33"/>
    </row>
    <row r="90" spans="2:63" s="1" customFormat="1" ht="6.9" customHeight="1">
      <c r="B90" s="33"/>
      <c r="L90" s="33"/>
    </row>
    <row r="91" spans="2:63" s="1" customFormat="1" ht="25.65" customHeight="1">
      <c r="B91" s="33"/>
      <c r="C91" s="28" t="s">
        <v>24</v>
      </c>
      <c r="F91" s="26" t="str">
        <f>E17</f>
        <v>Obec Senohraby</v>
      </c>
      <c r="I91" s="28" t="s">
        <v>30</v>
      </c>
      <c r="J91" s="31" t="str">
        <f>E23</f>
        <v>Vodohospodářský rozvoj a výstavba a.s.</v>
      </c>
      <c r="L91" s="33"/>
    </row>
    <row r="92" spans="2:63" s="1" customFormat="1" ht="15.15" customHeight="1">
      <c r="B92" s="33"/>
      <c r="C92" s="28" t="s">
        <v>29</v>
      </c>
      <c r="F92" s="26" t="str">
        <f>IF(E20="","",E20)</f>
        <v>ZEPRIS  s.r.o.</v>
      </c>
      <c r="I92" s="28" t="s">
        <v>34</v>
      </c>
      <c r="J92" s="31" t="str">
        <f>E26</f>
        <v>M. Morská</v>
      </c>
      <c r="L92" s="33"/>
    </row>
    <row r="93" spans="2:63" s="1" customFormat="1" ht="10.35" customHeight="1">
      <c r="B93" s="33"/>
      <c r="L93" s="33"/>
    </row>
    <row r="94" spans="2:63" s="10" customFormat="1" ht="29.25" customHeight="1">
      <c r="B94" s="112"/>
      <c r="C94" s="113" t="s">
        <v>129</v>
      </c>
      <c r="D94" s="114" t="s">
        <v>57</v>
      </c>
      <c r="E94" s="114" t="s">
        <v>53</v>
      </c>
      <c r="F94" s="114" t="s">
        <v>54</v>
      </c>
      <c r="G94" s="114" t="s">
        <v>130</v>
      </c>
      <c r="H94" s="114" t="s">
        <v>131</v>
      </c>
      <c r="I94" s="114" t="s">
        <v>132</v>
      </c>
      <c r="J94" s="114" t="s">
        <v>116</v>
      </c>
      <c r="K94" s="115" t="s">
        <v>133</v>
      </c>
      <c r="L94" s="112"/>
      <c r="M94" s="57" t="s">
        <v>19</v>
      </c>
      <c r="N94" s="58" t="s">
        <v>42</v>
      </c>
      <c r="O94" s="58" t="s">
        <v>134</v>
      </c>
      <c r="P94" s="58" t="s">
        <v>135</v>
      </c>
      <c r="Q94" s="58" t="s">
        <v>136</v>
      </c>
      <c r="R94" s="58" t="s">
        <v>137</v>
      </c>
      <c r="S94" s="58" t="s">
        <v>138</v>
      </c>
      <c r="T94" s="59" t="s">
        <v>139</v>
      </c>
    </row>
    <row r="95" spans="2:63" s="1" customFormat="1" ht="22.8" customHeight="1">
      <c r="B95" s="33"/>
      <c r="C95" s="62" t="s">
        <v>140</v>
      </c>
      <c r="J95" s="116">
        <f>BK95</f>
        <v>793551.4</v>
      </c>
      <c r="L95" s="33"/>
      <c r="M95" s="60"/>
      <c r="N95" s="51"/>
      <c r="O95" s="51"/>
      <c r="P95" s="117">
        <f>P96+P207+P224+P248</f>
        <v>0</v>
      </c>
      <c r="Q95" s="51"/>
      <c r="R95" s="117">
        <f>R96+R207+R224+R248</f>
        <v>0.23200600000000005</v>
      </c>
      <c r="S95" s="51"/>
      <c r="T95" s="118">
        <f>T96+T207+T224+T248</f>
        <v>0.15311999999999998</v>
      </c>
      <c r="AT95" s="18" t="s">
        <v>71</v>
      </c>
      <c r="AU95" s="18" t="s">
        <v>117</v>
      </c>
      <c r="BK95" s="119">
        <f>BK96+BK207+BK224+BK248</f>
        <v>793551.4</v>
      </c>
    </row>
    <row r="96" spans="2:63" s="11" customFormat="1" ht="25.95" customHeight="1">
      <c r="B96" s="120"/>
      <c r="D96" s="121" t="s">
        <v>71</v>
      </c>
      <c r="E96" s="122" t="s">
        <v>141</v>
      </c>
      <c r="F96" s="122" t="s">
        <v>142</v>
      </c>
      <c r="I96" s="123"/>
      <c r="J96" s="124">
        <f>BK96</f>
        <v>175051.4</v>
      </c>
      <c r="L96" s="120"/>
      <c r="M96" s="125"/>
      <c r="P96" s="126">
        <f>P97+P174+P199</f>
        <v>0</v>
      </c>
      <c r="R96" s="126">
        <f>R97+R174+R199</f>
        <v>0.20358600000000004</v>
      </c>
      <c r="T96" s="127">
        <f>T97+T174+T199</f>
        <v>0.15311999999999998</v>
      </c>
      <c r="AR96" s="121" t="s">
        <v>79</v>
      </c>
      <c r="AT96" s="128" t="s">
        <v>71</v>
      </c>
      <c r="AU96" s="128" t="s">
        <v>72</v>
      </c>
      <c r="AY96" s="121" t="s">
        <v>143</v>
      </c>
      <c r="BK96" s="129">
        <f>BK97+BK174+BK199</f>
        <v>175051.4</v>
      </c>
    </row>
    <row r="97" spans="2:65" s="11" customFormat="1" ht="22.8" customHeight="1">
      <c r="B97" s="120"/>
      <c r="D97" s="121" t="s">
        <v>71</v>
      </c>
      <c r="E97" s="130" t="s">
        <v>144</v>
      </c>
      <c r="F97" s="130" t="s">
        <v>145</v>
      </c>
      <c r="I97" s="123"/>
      <c r="J97" s="131">
        <f>BK97</f>
        <v>131798.1</v>
      </c>
      <c r="L97" s="120"/>
      <c r="M97" s="125"/>
      <c r="P97" s="126">
        <f>SUM(P98:P173)</f>
        <v>0</v>
      </c>
      <c r="R97" s="126">
        <f>SUM(R98:R173)</f>
        <v>0.19813000000000006</v>
      </c>
      <c r="T97" s="127">
        <f>SUM(T98:T173)</f>
        <v>0</v>
      </c>
      <c r="AR97" s="121" t="s">
        <v>79</v>
      </c>
      <c r="AT97" s="128" t="s">
        <v>71</v>
      </c>
      <c r="AU97" s="128" t="s">
        <v>79</v>
      </c>
      <c r="AY97" s="121" t="s">
        <v>143</v>
      </c>
      <c r="BK97" s="129">
        <f>SUM(BK98:BK173)</f>
        <v>131798.1</v>
      </c>
    </row>
    <row r="98" spans="2:65" s="1" customFormat="1" ht="24.15" customHeight="1">
      <c r="B98" s="33"/>
      <c r="C98" s="132" t="s">
        <v>79</v>
      </c>
      <c r="D98" s="132" t="s">
        <v>146</v>
      </c>
      <c r="E98" s="133" t="s">
        <v>147</v>
      </c>
      <c r="F98" s="134" t="s">
        <v>148</v>
      </c>
      <c r="G98" s="135" t="s">
        <v>149</v>
      </c>
      <c r="H98" s="136">
        <v>6</v>
      </c>
      <c r="I98" s="137">
        <v>2520</v>
      </c>
      <c r="J98" s="138">
        <f>ROUND(I98*H98,2)</f>
        <v>15120</v>
      </c>
      <c r="K98" s="134" t="s">
        <v>150</v>
      </c>
      <c r="L98" s="33"/>
      <c r="M98" s="139" t="s">
        <v>19</v>
      </c>
      <c r="N98" s="140" t="s">
        <v>43</v>
      </c>
      <c r="P98" s="141">
        <f>O98*H98</f>
        <v>0</v>
      </c>
      <c r="Q98" s="141">
        <v>1.67E-3</v>
      </c>
      <c r="R98" s="141">
        <f>Q98*H98</f>
        <v>1.0020000000000001E-2</v>
      </c>
      <c r="S98" s="141">
        <v>0</v>
      </c>
      <c r="T98" s="142">
        <f>S98*H98</f>
        <v>0</v>
      </c>
      <c r="AR98" s="143" t="s">
        <v>79</v>
      </c>
      <c r="AT98" s="143" t="s">
        <v>146</v>
      </c>
      <c r="AU98" s="143" t="s">
        <v>81</v>
      </c>
      <c r="AY98" s="18" t="s">
        <v>143</v>
      </c>
      <c r="BE98" s="144">
        <f>IF(N98="základní",J98,0)</f>
        <v>15120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79</v>
      </c>
      <c r="BK98" s="144">
        <f>ROUND(I98*H98,2)</f>
        <v>15120</v>
      </c>
      <c r="BL98" s="18" t="s">
        <v>79</v>
      </c>
      <c r="BM98" s="143" t="s">
        <v>151</v>
      </c>
    </row>
    <row r="99" spans="2:65" s="1" customFormat="1">
      <c r="B99" s="33"/>
      <c r="D99" s="145" t="s">
        <v>152</v>
      </c>
      <c r="F99" s="146" t="s">
        <v>153</v>
      </c>
      <c r="I99" s="147"/>
      <c r="L99" s="33"/>
      <c r="M99" s="148"/>
      <c r="T99" s="54"/>
      <c r="AT99" s="18" t="s">
        <v>152</v>
      </c>
      <c r="AU99" s="18" t="s">
        <v>81</v>
      </c>
    </row>
    <row r="100" spans="2:65" s="1" customFormat="1" ht="16.5" customHeight="1">
      <c r="B100" s="33"/>
      <c r="C100" s="149" t="s">
        <v>81</v>
      </c>
      <c r="D100" s="149" t="s">
        <v>154</v>
      </c>
      <c r="E100" s="150" t="s">
        <v>155</v>
      </c>
      <c r="F100" s="151" t="s">
        <v>156</v>
      </c>
      <c r="G100" s="152" t="s">
        <v>149</v>
      </c>
      <c r="H100" s="153">
        <v>2</v>
      </c>
      <c r="I100" s="154">
        <v>9540</v>
      </c>
      <c r="J100" s="155">
        <f>ROUND(I100*H100,2)</f>
        <v>19080</v>
      </c>
      <c r="K100" s="151" t="s">
        <v>150</v>
      </c>
      <c r="L100" s="156"/>
      <c r="M100" s="157" t="s">
        <v>19</v>
      </c>
      <c r="N100" s="158" t="s">
        <v>43</v>
      </c>
      <c r="P100" s="141">
        <f>O100*H100</f>
        <v>0</v>
      </c>
      <c r="Q100" s="141">
        <v>1.8700000000000001E-2</v>
      </c>
      <c r="R100" s="141">
        <f>Q100*H100</f>
        <v>3.7400000000000003E-2</v>
      </c>
      <c r="S100" s="141">
        <v>0</v>
      </c>
      <c r="T100" s="142">
        <f>S100*H100</f>
        <v>0</v>
      </c>
      <c r="AR100" s="143" t="s">
        <v>81</v>
      </c>
      <c r="AT100" s="143" t="s">
        <v>154</v>
      </c>
      <c r="AU100" s="143" t="s">
        <v>81</v>
      </c>
      <c r="AY100" s="18" t="s">
        <v>143</v>
      </c>
      <c r="BE100" s="144">
        <f>IF(N100="základní",J100,0)</f>
        <v>19080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19080</v>
      </c>
      <c r="BL100" s="18" t="s">
        <v>79</v>
      </c>
      <c r="BM100" s="143" t="s">
        <v>157</v>
      </c>
    </row>
    <row r="101" spans="2:65" s="12" customFormat="1">
      <c r="B101" s="159"/>
      <c r="D101" s="160" t="s">
        <v>158</v>
      </c>
      <c r="E101" s="161" t="s">
        <v>19</v>
      </c>
      <c r="F101" s="162" t="s">
        <v>159</v>
      </c>
      <c r="H101" s="161" t="s">
        <v>19</v>
      </c>
      <c r="I101" s="163"/>
      <c r="L101" s="159"/>
      <c r="M101" s="164"/>
      <c r="T101" s="165"/>
      <c r="AT101" s="161" t="s">
        <v>158</v>
      </c>
      <c r="AU101" s="161" t="s">
        <v>81</v>
      </c>
      <c r="AV101" s="12" t="s">
        <v>79</v>
      </c>
      <c r="AW101" s="12" t="s">
        <v>33</v>
      </c>
      <c r="AX101" s="12" t="s">
        <v>72</v>
      </c>
      <c r="AY101" s="161" t="s">
        <v>143</v>
      </c>
    </row>
    <row r="102" spans="2:65" s="12" customFormat="1">
      <c r="B102" s="159"/>
      <c r="D102" s="160" t="s">
        <v>158</v>
      </c>
      <c r="E102" s="161" t="s">
        <v>19</v>
      </c>
      <c r="F102" s="162" t="s">
        <v>160</v>
      </c>
      <c r="H102" s="161" t="s">
        <v>19</v>
      </c>
      <c r="I102" s="163"/>
      <c r="L102" s="159"/>
      <c r="M102" s="164"/>
      <c r="T102" s="165"/>
      <c r="AT102" s="161" t="s">
        <v>158</v>
      </c>
      <c r="AU102" s="161" t="s">
        <v>81</v>
      </c>
      <c r="AV102" s="12" t="s">
        <v>79</v>
      </c>
      <c r="AW102" s="12" t="s">
        <v>33</v>
      </c>
      <c r="AX102" s="12" t="s">
        <v>72</v>
      </c>
      <c r="AY102" s="161" t="s">
        <v>143</v>
      </c>
    </row>
    <row r="103" spans="2:65" s="12" customFormat="1">
      <c r="B103" s="159"/>
      <c r="D103" s="160" t="s">
        <v>158</v>
      </c>
      <c r="E103" s="161" t="s">
        <v>19</v>
      </c>
      <c r="F103" s="162" t="s">
        <v>161</v>
      </c>
      <c r="H103" s="161" t="s">
        <v>19</v>
      </c>
      <c r="I103" s="163"/>
      <c r="L103" s="159"/>
      <c r="M103" s="164"/>
      <c r="T103" s="165"/>
      <c r="AT103" s="161" t="s">
        <v>158</v>
      </c>
      <c r="AU103" s="161" t="s">
        <v>81</v>
      </c>
      <c r="AV103" s="12" t="s">
        <v>79</v>
      </c>
      <c r="AW103" s="12" t="s">
        <v>33</v>
      </c>
      <c r="AX103" s="12" t="s">
        <v>72</v>
      </c>
      <c r="AY103" s="161" t="s">
        <v>143</v>
      </c>
    </row>
    <row r="104" spans="2:65" s="13" customFormat="1">
      <c r="B104" s="166"/>
      <c r="D104" s="160" t="s">
        <v>158</v>
      </c>
      <c r="E104" s="167" t="s">
        <v>19</v>
      </c>
      <c r="F104" s="168" t="s">
        <v>162</v>
      </c>
      <c r="H104" s="169">
        <v>2</v>
      </c>
      <c r="I104" s="170"/>
      <c r="L104" s="166"/>
      <c r="M104" s="171"/>
      <c r="T104" s="172"/>
      <c r="AT104" s="167" t="s">
        <v>158</v>
      </c>
      <c r="AU104" s="167" t="s">
        <v>81</v>
      </c>
      <c r="AV104" s="13" t="s">
        <v>81</v>
      </c>
      <c r="AW104" s="13" t="s">
        <v>33</v>
      </c>
      <c r="AX104" s="13" t="s">
        <v>79</v>
      </c>
      <c r="AY104" s="167" t="s">
        <v>143</v>
      </c>
    </row>
    <row r="105" spans="2:65" s="1" customFormat="1" ht="16.5" customHeight="1">
      <c r="B105" s="33"/>
      <c r="C105" s="149" t="s">
        <v>163</v>
      </c>
      <c r="D105" s="149" t="s">
        <v>154</v>
      </c>
      <c r="E105" s="150" t="s">
        <v>164</v>
      </c>
      <c r="F105" s="151" t="s">
        <v>165</v>
      </c>
      <c r="G105" s="152" t="s">
        <v>149</v>
      </c>
      <c r="H105" s="153">
        <v>2</v>
      </c>
      <c r="I105" s="154">
        <v>7848</v>
      </c>
      <c r="J105" s="155">
        <f>ROUND(I105*H105,2)</f>
        <v>15696</v>
      </c>
      <c r="K105" s="151" t="s">
        <v>150</v>
      </c>
      <c r="L105" s="156"/>
      <c r="M105" s="157" t="s">
        <v>19</v>
      </c>
      <c r="N105" s="158" t="s">
        <v>43</v>
      </c>
      <c r="P105" s="141">
        <f>O105*H105</f>
        <v>0</v>
      </c>
      <c r="Q105" s="141">
        <v>1.78E-2</v>
      </c>
      <c r="R105" s="141">
        <f>Q105*H105</f>
        <v>3.56E-2</v>
      </c>
      <c r="S105" s="141">
        <v>0</v>
      </c>
      <c r="T105" s="142">
        <f>S105*H105</f>
        <v>0</v>
      </c>
      <c r="AR105" s="143" t="s">
        <v>81</v>
      </c>
      <c r="AT105" s="143" t="s">
        <v>154</v>
      </c>
      <c r="AU105" s="143" t="s">
        <v>81</v>
      </c>
      <c r="AY105" s="18" t="s">
        <v>143</v>
      </c>
      <c r="BE105" s="144">
        <f>IF(N105="základní",J105,0)</f>
        <v>15696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79</v>
      </c>
      <c r="BK105" s="144">
        <f>ROUND(I105*H105,2)</f>
        <v>15696</v>
      </c>
      <c r="BL105" s="18" t="s">
        <v>79</v>
      </c>
      <c r="BM105" s="143" t="s">
        <v>166</v>
      </c>
    </row>
    <row r="106" spans="2:65" s="12" customFormat="1">
      <c r="B106" s="159"/>
      <c r="D106" s="160" t="s">
        <v>158</v>
      </c>
      <c r="E106" s="161" t="s">
        <v>19</v>
      </c>
      <c r="F106" s="162" t="s">
        <v>159</v>
      </c>
      <c r="H106" s="161" t="s">
        <v>19</v>
      </c>
      <c r="I106" s="163"/>
      <c r="L106" s="159"/>
      <c r="M106" s="164"/>
      <c r="T106" s="165"/>
      <c r="AT106" s="161" t="s">
        <v>158</v>
      </c>
      <c r="AU106" s="161" t="s">
        <v>81</v>
      </c>
      <c r="AV106" s="12" t="s">
        <v>79</v>
      </c>
      <c r="AW106" s="12" t="s">
        <v>33</v>
      </c>
      <c r="AX106" s="12" t="s">
        <v>72</v>
      </c>
      <c r="AY106" s="161" t="s">
        <v>143</v>
      </c>
    </row>
    <row r="107" spans="2:65" s="12" customFormat="1">
      <c r="B107" s="159"/>
      <c r="D107" s="160" t="s">
        <v>158</v>
      </c>
      <c r="E107" s="161" t="s">
        <v>19</v>
      </c>
      <c r="F107" s="162" t="s">
        <v>160</v>
      </c>
      <c r="H107" s="161" t="s">
        <v>19</v>
      </c>
      <c r="I107" s="163"/>
      <c r="L107" s="159"/>
      <c r="M107" s="164"/>
      <c r="T107" s="165"/>
      <c r="AT107" s="161" t="s">
        <v>158</v>
      </c>
      <c r="AU107" s="161" t="s">
        <v>81</v>
      </c>
      <c r="AV107" s="12" t="s">
        <v>79</v>
      </c>
      <c r="AW107" s="12" t="s">
        <v>33</v>
      </c>
      <c r="AX107" s="12" t="s">
        <v>72</v>
      </c>
      <c r="AY107" s="161" t="s">
        <v>143</v>
      </c>
    </row>
    <row r="108" spans="2:65" s="12" customFormat="1">
      <c r="B108" s="159"/>
      <c r="D108" s="160" t="s">
        <v>158</v>
      </c>
      <c r="E108" s="161" t="s">
        <v>19</v>
      </c>
      <c r="F108" s="162" t="s">
        <v>161</v>
      </c>
      <c r="H108" s="161" t="s">
        <v>19</v>
      </c>
      <c r="I108" s="163"/>
      <c r="L108" s="159"/>
      <c r="M108" s="164"/>
      <c r="T108" s="165"/>
      <c r="AT108" s="161" t="s">
        <v>158</v>
      </c>
      <c r="AU108" s="161" t="s">
        <v>81</v>
      </c>
      <c r="AV108" s="12" t="s">
        <v>79</v>
      </c>
      <c r="AW108" s="12" t="s">
        <v>33</v>
      </c>
      <c r="AX108" s="12" t="s">
        <v>72</v>
      </c>
      <c r="AY108" s="161" t="s">
        <v>143</v>
      </c>
    </row>
    <row r="109" spans="2:65" s="13" customFormat="1">
      <c r="B109" s="166"/>
      <c r="D109" s="160" t="s">
        <v>158</v>
      </c>
      <c r="E109" s="167" t="s">
        <v>19</v>
      </c>
      <c r="F109" s="168" t="s">
        <v>167</v>
      </c>
      <c r="H109" s="169">
        <v>2</v>
      </c>
      <c r="I109" s="170"/>
      <c r="L109" s="166"/>
      <c r="M109" s="171"/>
      <c r="T109" s="172"/>
      <c r="AT109" s="167" t="s">
        <v>158</v>
      </c>
      <c r="AU109" s="167" t="s">
        <v>81</v>
      </c>
      <c r="AV109" s="13" t="s">
        <v>81</v>
      </c>
      <c r="AW109" s="13" t="s">
        <v>33</v>
      </c>
      <c r="AX109" s="13" t="s">
        <v>79</v>
      </c>
      <c r="AY109" s="167" t="s">
        <v>143</v>
      </c>
    </row>
    <row r="110" spans="2:65" s="1" customFormat="1" ht="16.5" customHeight="1">
      <c r="B110" s="33"/>
      <c r="C110" s="149" t="s">
        <v>168</v>
      </c>
      <c r="D110" s="149" t="s">
        <v>154</v>
      </c>
      <c r="E110" s="150" t="s">
        <v>169</v>
      </c>
      <c r="F110" s="151" t="s">
        <v>170</v>
      </c>
      <c r="G110" s="152" t="s">
        <v>149</v>
      </c>
      <c r="H110" s="153">
        <v>2</v>
      </c>
      <c r="I110" s="154">
        <v>3231</v>
      </c>
      <c r="J110" s="155">
        <f>ROUND(I110*H110,2)</f>
        <v>6462</v>
      </c>
      <c r="K110" s="151" t="s">
        <v>150</v>
      </c>
      <c r="L110" s="156"/>
      <c r="M110" s="157" t="s">
        <v>19</v>
      </c>
      <c r="N110" s="158" t="s">
        <v>43</v>
      </c>
      <c r="P110" s="141">
        <f>O110*H110</f>
        <v>0</v>
      </c>
      <c r="Q110" s="141">
        <v>1.09E-2</v>
      </c>
      <c r="R110" s="141">
        <f>Q110*H110</f>
        <v>2.18E-2</v>
      </c>
      <c r="S110" s="141">
        <v>0</v>
      </c>
      <c r="T110" s="142">
        <f>S110*H110</f>
        <v>0</v>
      </c>
      <c r="AR110" s="143" t="s">
        <v>81</v>
      </c>
      <c r="AT110" s="143" t="s">
        <v>154</v>
      </c>
      <c r="AU110" s="143" t="s">
        <v>81</v>
      </c>
      <c r="AY110" s="18" t="s">
        <v>143</v>
      </c>
      <c r="BE110" s="144">
        <f>IF(N110="základní",J110,0)</f>
        <v>6462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79</v>
      </c>
      <c r="BK110" s="144">
        <f>ROUND(I110*H110,2)</f>
        <v>6462</v>
      </c>
      <c r="BL110" s="18" t="s">
        <v>79</v>
      </c>
      <c r="BM110" s="143" t="s">
        <v>171</v>
      </c>
    </row>
    <row r="111" spans="2:65" s="12" customFormat="1">
      <c r="B111" s="159"/>
      <c r="D111" s="160" t="s">
        <v>158</v>
      </c>
      <c r="E111" s="161" t="s">
        <v>19</v>
      </c>
      <c r="F111" s="162" t="s">
        <v>159</v>
      </c>
      <c r="H111" s="161" t="s">
        <v>19</v>
      </c>
      <c r="I111" s="163"/>
      <c r="L111" s="159"/>
      <c r="M111" s="164"/>
      <c r="T111" s="165"/>
      <c r="AT111" s="161" t="s">
        <v>158</v>
      </c>
      <c r="AU111" s="161" t="s">
        <v>81</v>
      </c>
      <c r="AV111" s="12" t="s">
        <v>79</v>
      </c>
      <c r="AW111" s="12" t="s">
        <v>33</v>
      </c>
      <c r="AX111" s="12" t="s">
        <v>72</v>
      </c>
      <c r="AY111" s="161" t="s">
        <v>143</v>
      </c>
    </row>
    <row r="112" spans="2:65" s="12" customFormat="1">
      <c r="B112" s="159"/>
      <c r="D112" s="160" t="s">
        <v>158</v>
      </c>
      <c r="E112" s="161" t="s">
        <v>19</v>
      </c>
      <c r="F112" s="162" t="s">
        <v>160</v>
      </c>
      <c r="H112" s="161" t="s">
        <v>19</v>
      </c>
      <c r="I112" s="163"/>
      <c r="L112" s="159"/>
      <c r="M112" s="164"/>
      <c r="T112" s="165"/>
      <c r="AT112" s="161" t="s">
        <v>158</v>
      </c>
      <c r="AU112" s="161" t="s">
        <v>81</v>
      </c>
      <c r="AV112" s="12" t="s">
        <v>79</v>
      </c>
      <c r="AW112" s="12" t="s">
        <v>33</v>
      </c>
      <c r="AX112" s="12" t="s">
        <v>72</v>
      </c>
      <c r="AY112" s="161" t="s">
        <v>143</v>
      </c>
    </row>
    <row r="113" spans="2:65" s="12" customFormat="1">
      <c r="B113" s="159"/>
      <c r="D113" s="160" t="s">
        <v>158</v>
      </c>
      <c r="E113" s="161" t="s">
        <v>19</v>
      </c>
      <c r="F113" s="162" t="s">
        <v>161</v>
      </c>
      <c r="H113" s="161" t="s">
        <v>19</v>
      </c>
      <c r="I113" s="163"/>
      <c r="L113" s="159"/>
      <c r="M113" s="164"/>
      <c r="T113" s="165"/>
      <c r="AT113" s="161" t="s">
        <v>158</v>
      </c>
      <c r="AU113" s="161" t="s">
        <v>81</v>
      </c>
      <c r="AV113" s="12" t="s">
        <v>79</v>
      </c>
      <c r="AW113" s="12" t="s">
        <v>33</v>
      </c>
      <c r="AX113" s="12" t="s">
        <v>72</v>
      </c>
      <c r="AY113" s="161" t="s">
        <v>143</v>
      </c>
    </row>
    <row r="114" spans="2:65" s="13" customFormat="1">
      <c r="B114" s="166"/>
      <c r="D114" s="160" t="s">
        <v>158</v>
      </c>
      <c r="E114" s="167" t="s">
        <v>19</v>
      </c>
      <c r="F114" s="168" t="s">
        <v>167</v>
      </c>
      <c r="H114" s="169">
        <v>2</v>
      </c>
      <c r="I114" s="170"/>
      <c r="L114" s="166"/>
      <c r="M114" s="171"/>
      <c r="T114" s="172"/>
      <c r="AT114" s="167" t="s">
        <v>158</v>
      </c>
      <c r="AU114" s="167" t="s">
        <v>81</v>
      </c>
      <c r="AV114" s="13" t="s">
        <v>81</v>
      </c>
      <c r="AW114" s="13" t="s">
        <v>33</v>
      </c>
      <c r="AX114" s="13" t="s">
        <v>79</v>
      </c>
      <c r="AY114" s="167" t="s">
        <v>143</v>
      </c>
    </row>
    <row r="115" spans="2:65" s="1" customFormat="1" ht="24.15" customHeight="1">
      <c r="B115" s="33"/>
      <c r="C115" s="132" t="s">
        <v>172</v>
      </c>
      <c r="D115" s="132" t="s">
        <v>146</v>
      </c>
      <c r="E115" s="133" t="s">
        <v>173</v>
      </c>
      <c r="F115" s="134" t="s">
        <v>174</v>
      </c>
      <c r="G115" s="135" t="s">
        <v>149</v>
      </c>
      <c r="H115" s="136">
        <v>2</v>
      </c>
      <c r="I115" s="137">
        <v>2140</v>
      </c>
      <c r="J115" s="138">
        <f>ROUND(I115*H115,2)</f>
        <v>4280</v>
      </c>
      <c r="K115" s="134" t="s">
        <v>150</v>
      </c>
      <c r="L115" s="33"/>
      <c r="M115" s="139" t="s">
        <v>19</v>
      </c>
      <c r="N115" s="140" t="s">
        <v>43</v>
      </c>
      <c r="P115" s="141">
        <f>O115*H115</f>
        <v>0</v>
      </c>
      <c r="Q115" s="141">
        <v>1.67E-3</v>
      </c>
      <c r="R115" s="141">
        <f>Q115*H115</f>
        <v>3.3400000000000001E-3</v>
      </c>
      <c r="S115" s="141">
        <v>0</v>
      </c>
      <c r="T115" s="142">
        <f>S115*H115</f>
        <v>0</v>
      </c>
      <c r="AR115" s="143" t="s">
        <v>79</v>
      </c>
      <c r="AT115" s="143" t="s">
        <v>146</v>
      </c>
      <c r="AU115" s="143" t="s">
        <v>81</v>
      </c>
      <c r="AY115" s="18" t="s">
        <v>143</v>
      </c>
      <c r="BE115" s="144">
        <f>IF(N115="základní",J115,0)</f>
        <v>4280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79</v>
      </c>
      <c r="BK115" s="144">
        <f>ROUND(I115*H115,2)</f>
        <v>4280</v>
      </c>
      <c r="BL115" s="18" t="s">
        <v>79</v>
      </c>
      <c r="BM115" s="143" t="s">
        <v>175</v>
      </c>
    </row>
    <row r="116" spans="2:65" s="1" customFormat="1">
      <c r="B116" s="33"/>
      <c r="D116" s="145" t="s">
        <v>152</v>
      </c>
      <c r="F116" s="146" t="s">
        <v>176</v>
      </c>
      <c r="I116" s="147"/>
      <c r="L116" s="33"/>
      <c r="M116" s="148"/>
      <c r="T116" s="54"/>
      <c r="AT116" s="18" t="s">
        <v>152</v>
      </c>
      <c r="AU116" s="18" t="s">
        <v>81</v>
      </c>
    </row>
    <row r="117" spans="2:65" s="1" customFormat="1" ht="16.5" customHeight="1">
      <c r="B117" s="33"/>
      <c r="C117" s="149" t="s">
        <v>177</v>
      </c>
      <c r="D117" s="149" t="s">
        <v>154</v>
      </c>
      <c r="E117" s="150" t="s">
        <v>178</v>
      </c>
      <c r="F117" s="151" t="s">
        <v>179</v>
      </c>
      <c r="G117" s="152" t="s">
        <v>149</v>
      </c>
      <c r="H117" s="153">
        <v>2</v>
      </c>
      <c r="I117" s="154">
        <v>3232</v>
      </c>
      <c r="J117" s="155">
        <f>ROUND(I117*H117,2)</f>
        <v>6464</v>
      </c>
      <c r="K117" s="151" t="s">
        <v>150</v>
      </c>
      <c r="L117" s="156"/>
      <c r="M117" s="157" t="s">
        <v>19</v>
      </c>
      <c r="N117" s="158" t="s">
        <v>43</v>
      </c>
      <c r="P117" s="141">
        <f>O117*H117</f>
        <v>0</v>
      </c>
      <c r="Q117" s="141">
        <v>1.2200000000000001E-2</v>
      </c>
      <c r="R117" s="141">
        <f>Q117*H117</f>
        <v>2.4400000000000002E-2</v>
      </c>
      <c r="S117" s="141">
        <v>0</v>
      </c>
      <c r="T117" s="142">
        <f>S117*H117</f>
        <v>0</v>
      </c>
      <c r="AR117" s="143" t="s">
        <v>81</v>
      </c>
      <c r="AT117" s="143" t="s">
        <v>154</v>
      </c>
      <c r="AU117" s="143" t="s">
        <v>81</v>
      </c>
      <c r="AY117" s="18" t="s">
        <v>143</v>
      </c>
      <c r="BE117" s="144">
        <f>IF(N117="základní",J117,0)</f>
        <v>6464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79</v>
      </c>
      <c r="BK117" s="144">
        <f>ROUND(I117*H117,2)</f>
        <v>6464</v>
      </c>
      <c r="BL117" s="18" t="s">
        <v>79</v>
      </c>
      <c r="BM117" s="143" t="s">
        <v>180</v>
      </c>
    </row>
    <row r="118" spans="2:65" s="12" customFormat="1">
      <c r="B118" s="159"/>
      <c r="D118" s="160" t="s">
        <v>158</v>
      </c>
      <c r="E118" s="161" t="s">
        <v>19</v>
      </c>
      <c r="F118" s="162" t="s">
        <v>159</v>
      </c>
      <c r="H118" s="161" t="s">
        <v>19</v>
      </c>
      <c r="I118" s="163"/>
      <c r="L118" s="159"/>
      <c r="M118" s="164"/>
      <c r="T118" s="165"/>
      <c r="AT118" s="161" t="s">
        <v>158</v>
      </c>
      <c r="AU118" s="161" t="s">
        <v>81</v>
      </c>
      <c r="AV118" s="12" t="s">
        <v>79</v>
      </c>
      <c r="AW118" s="12" t="s">
        <v>33</v>
      </c>
      <c r="AX118" s="12" t="s">
        <v>72</v>
      </c>
      <c r="AY118" s="161" t="s">
        <v>143</v>
      </c>
    </row>
    <row r="119" spans="2:65" s="12" customFormat="1">
      <c r="B119" s="159"/>
      <c r="D119" s="160" t="s">
        <v>158</v>
      </c>
      <c r="E119" s="161" t="s">
        <v>19</v>
      </c>
      <c r="F119" s="162" t="s">
        <v>160</v>
      </c>
      <c r="H119" s="161" t="s">
        <v>19</v>
      </c>
      <c r="I119" s="163"/>
      <c r="L119" s="159"/>
      <c r="M119" s="164"/>
      <c r="T119" s="165"/>
      <c r="AT119" s="161" t="s">
        <v>158</v>
      </c>
      <c r="AU119" s="161" t="s">
        <v>81</v>
      </c>
      <c r="AV119" s="12" t="s">
        <v>79</v>
      </c>
      <c r="AW119" s="12" t="s">
        <v>33</v>
      </c>
      <c r="AX119" s="12" t="s">
        <v>72</v>
      </c>
      <c r="AY119" s="161" t="s">
        <v>143</v>
      </c>
    </row>
    <row r="120" spans="2:65" s="12" customFormat="1">
      <c r="B120" s="159"/>
      <c r="D120" s="160" t="s">
        <v>158</v>
      </c>
      <c r="E120" s="161" t="s">
        <v>19</v>
      </c>
      <c r="F120" s="162" t="s">
        <v>161</v>
      </c>
      <c r="H120" s="161" t="s">
        <v>19</v>
      </c>
      <c r="I120" s="163"/>
      <c r="L120" s="159"/>
      <c r="M120" s="164"/>
      <c r="T120" s="165"/>
      <c r="AT120" s="161" t="s">
        <v>158</v>
      </c>
      <c r="AU120" s="161" t="s">
        <v>81</v>
      </c>
      <c r="AV120" s="12" t="s">
        <v>79</v>
      </c>
      <c r="AW120" s="12" t="s">
        <v>33</v>
      </c>
      <c r="AX120" s="12" t="s">
        <v>72</v>
      </c>
      <c r="AY120" s="161" t="s">
        <v>143</v>
      </c>
    </row>
    <row r="121" spans="2:65" s="13" customFormat="1">
      <c r="B121" s="166"/>
      <c r="D121" s="160" t="s">
        <v>158</v>
      </c>
      <c r="E121" s="167" t="s">
        <v>19</v>
      </c>
      <c r="F121" s="168" t="s">
        <v>181</v>
      </c>
      <c r="H121" s="169">
        <v>2</v>
      </c>
      <c r="I121" s="170"/>
      <c r="L121" s="166"/>
      <c r="M121" s="171"/>
      <c r="T121" s="172"/>
      <c r="AT121" s="167" t="s">
        <v>158</v>
      </c>
      <c r="AU121" s="167" t="s">
        <v>81</v>
      </c>
      <c r="AV121" s="13" t="s">
        <v>81</v>
      </c>
      <c r="AW121" s="13" t="s">
        <v>33</v>
      </c>
      <c r="AX121" s="13" t="s">
        <v>79</v>
      </c>
      <c r="AY121" s="167" t="s">
        <v>143</v>
      </c>
    </row>
    <row r="122" spans="2:65" s="1" customFormat="1" ht="24.15" customHeight="1">
      <c r="B122" s="33"/>
      <c r="C122" s="132" t="s">
        <v>182</v>
      </c>
      <c r="D122" s="132" t="s">
        <v>146</v>
      </c>
      <c r="E122" s="133" t="s">
        <v>183</v>
      </c>
      <c r="F122" s="134" t="s">
        <v>184</v>
      </c>
      <c r="G122" s="135" t="s">
        <v>149</v>
      </c>
      <c r="H122" s="136">
        <v>4</v>
      </c>
      <c r="I122" s="137">
        <v>651</v>
      </c>
      <c r="J122" s="138">
        <f>ROUND(I122*H122,2)</f>
        <v>2604</v>
      </c>
      <c r="K122" s="134" t="s">
        <v>150</v>
      </c>
      <c r="L122" s="33"/>
      <c r="M122" s="139" t="s">
        <v>19</v>
      </c>
      <c r="N122" s="140" t="s">
        <v>43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79</v>
      </c>
      <c r="AT122" s="143" t="s">
        <v>146</v>
      </c>
      <c r="AU122" s="143" t="s">
        <v>81</v>
      </c>
      <c r="AY122" s="18" t="s">
        <v>143</v>
      </c>
      <c r="BE122" s="144">
        <f>IF(N122="základní",J122,0)</f>
        <v>2604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79</v>
      </c>
      <c r="BK122" s="144">
        <f>ROUND(I122*H122,2)</f>
        <v>2604</v>
      </c>
      <c r="BL122" s="18" t="s">
        <v>79</v>
      </c>
      <c r="BM122" s="143" t="s">
        <v>185</v>
      </c>
    </row>
    <row r="123" spans="2:65" s="1" customFormat="1">
      <c r="B123" s="33"/>
      <c r="D123" s="145" t="s">
        <v>152</v>
      </c>
      <c r="F123" s="146" t="s">
        <v>186</v>
      </c>
      <c r="I123" s="147"/>
      <c r="L123" s="33"/>
      <c r="M123" s="148"/>
      <c r="T123" s="54"/>
      <c r="AT123" s="18" t="s">
        <v>152</v>
      </c>
      <c r="AU123" s="18" t="s">
        <v>81</v>
      </c>
    </row>
    <row r="124" spans="2:65" s="1" customFormat="1" ht="16.5" customHeight="1">
      <c r="B124" s="33"/>
      <c r="C124" s="149" t="s">
        <v>144</v>
      </c>
      <c r="D124" s="149" t="s">
        <v>154</v>
      </c>
      <c r="E124" s="150" t="s">
        <v>187</v>
      </c>
      <c r="F124" s="151" t="s">
        <v>188</v>
      </c>
      <c r="G124" s="152" t="s">
        <v>149</v>
      </c>
      <c r="H124" s="153">
        <v>2</v>
      </c>
      <c r="I124" s="154">
        <v>305</v>
      </c>
      <c r="J124" s="155">
        <f>ROUND(I124*H124,2)</f>
        <v>610</v>
      </c>
      <c r="K124" s="151" t="s">
        <v>19</v>
      </c>
      <c r="L124" s="156"/>
      <c r="M124" s="157" t="s">
        <v>19</v>
      </c>
      <c r="N124" s="158" t="s">
        <v>43</v>
      </c>
      <c r="P124" s="141">
        <f>O124*H124</f>
        <v>0</v>
      </c>
      <c r="Q124" s="141">
        <v>3.6999999999999999E-4</v>
      </c>
      <c r="R124" s="141">
        <f>Q124*H124</f>
        <v>7.3999999999999999E-4</v>
      </c>
      <c r="S124" s="141">
        <v>0</v>
      </c>
      <c r="T124" s="142">
        <f>S124*H124</f>
        <v>0</v>
      </c>
      <c r="AR124" s="143" t="s">
        <v>81</v>
      </c>
      <c r="AT124" s="143" t="s">
        <v>154</v>
      </c>
      <c r="AU124" s="143" t="s">
        <v>81</v>
      </c>
      <c r="AY124" s="18" t="s">
        <v>143</v>
      </c>
      <c r="BE124" s="144">
        <f>IF(N124="základní",J124,0)</f>
        <v>610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79</v>
      </c>
      <c r="BK124" s="144">
        <f>ROUND(I124*H124,2)</f>
        <v>610</v>
      </c>
      <c r="BL124" s="18" t="s">
        <v>79</v>
      </c>
      <c r="BM124" s="143" t="s">
        <v>189</v>
      </c>
    </row>
    <row r="125" spans="2:65" s="12" customFormat="1">
      <c r="B125" s="159"/>
      <c r="D125" s="160" t="s">
        <v>158</v>
      </c>
      <c r="E125" s="161" t="s">
        <v>19</v>
      </c>
      <c r="F125" s="162" t="s">
        <v>159</v>
      </c>
      <c r="H125" s="161" t="s">
        <v>19</v>
      </c>
      <c r="I125" s="163"/>
      <c r="L125" s="159"/>
      <c r="M125" s="164"/>
      <c r="T125" s="165"/>
      <c r="AT125" s="161" t="s">
        <v>158</v>
      </c>
      <c r="AU125" s="161" t="s">
        <v>81</v>
      </c>
      <c r="AV125" s="12" t="s">
        <v>79</v>
      </c>
      <c r="AW125" s="12" t="s">
        <v>33</v>
      </c>
      <c r="AX125" s="12" t="s">
        <v>72</v>
      </c>
      <c r="AY125" s="161" t="s">
        <v>143</v>
      </c>
    </row>
    <row r="126" spans="2:65" s="12" customFormat="1">
      <c r="B126" s="159"/>
      <c r="D126" s="160" t="s">
        <v>158</v>
      </c>
      <c r="E126" s="161" t="s">
        <v>19</v>
      </c>
      <c r="F126" s="162" t="s">
        <v>160</v>
      </c>
      <c r="H126" s="161" t="s">
        <v>19</v>
      </c>
      <c r="I126" s="163"/>
      <c r="L126" s="159"/>
      <c r="M126" s="164"/>
      <c r="T126" s="165"/>
      <c r="AT126" s="161" t="s">
        <v>158</v>
      </c>
      <c r="AU126" s="161" t="s">
        <v>81</v>
      </c>
      <c r="AV126" s="12" t="s">
        <v>79</v>
      </c>
      <c r="AW126" s="12" t="s">
        <v>33</v>
      </c>
      <c r="AX126" s="12" t="s">
        <v>72</v>
      </c>
      <c r="AY126" s="161" t="s">
        <v>143</v>
      </c>
    </row>
    <row r="127" spans="2:65" s="12" customFormat="1">
      <c r="B127" s="159"/>
      <c r="D127" s="160" t="s">
        <v>158</v>
      </c>
      <c r="E127" s="161" t="s">
        <v>19</v>
      </c>
      <c r="F127" s="162" t="s">
        <v>161</v>
      </c>
      <c r="H127" s="161" t="s">
        <v>19</v>
      </c>
      <c r="I127" s="163"/>
      <c r="L127" s="159"/>
      <c r="M127" s="164"/>
      <c r="T127" s="165"/>
      <c r="AT127" s="161" t="s">
        <v>158</v>
      </c>
      <c r="AU127" s="161" t="s">
        <v>81</v>
      </c>
      <c r="AV127" s="12" t="s">
        <v>79</v>
      </c>
      <c r="AW127" s="12" t="s">
        <v>33</v>
      </c>
      <c r="AX127" s="12" t="s">
        <v>72</v>
      </c>
      <c r="AY127" s="161" t="s">
        <v>143</v>
      </c>
    </row>
    <row r="128" spans="2:65" s="13" customFormat="1">
      <c r="B128" s="166"/>
      <c r="D128" s="160" t="s">
        <v>158</v>
      </c>
      <c r="E128" s="167" t="s">
        <v>19</v>
      </c>
      <c r="F128" s="168" t="s">
        <v>190</v>
      </c>
      <c r="H128" s="169">
        <v>2</v>
      </c>
      <c r="I128" s="170"/>
      <c r="L128" s="166"/>
      <c r="M128" s="171"/>
      <c r="T128" s="172"/>
      <c r="AT128" s="167" t="s">
        <v>158</v>
      </c>
      <c r="AU128" s="167" t="s">
        <v>81</v>
      </c>
      <c r="AV128" s="13" t="s">
        <v>81</v>
      </c>
      <c r="AW128" s="13" t="s">
        <v>33</v>
      </c>
      <c r="AX128" s="13" t="s">
        <v>79</v>
      </c>
      <c r="AY128" s="167" t="s">
        <v>143</v>
      </c>
    </row>
    <row r="129" spans="2:65" s="1" customFormat="1" ht="16.5" customHeight="1">
      <c r="B129" s="33"/>
      <c r="C129" s="149" t="s">
        <v>191</v>
      </c>
      <c r="D129" s="149" t="s">
        <v>154</v>
      </c>
      <c r="E129" s="150" t="s">
        <v>192</v>
      </c>
      <c r="F129" s="151" t="s">
        <v>193</v>
      </c>
      <c r="G129" s="152" t="s">
        <v>149</v>
      </c>
      <c r="H129" s="153">
        <v>2</v>
      </c>
      <c r="I129" s="154">
        <v>788</v>
      </c>
      <c r="J129" s="155">
        <f>ROUND(I129*H129,2)</f>
        <v>1576</v>
      </c>
      <c r="K129" s="151" t="s">
        <v>19</v>
      </c>
      <c r="L129" s="156"/>
      <c r="M129" s="157" t="s">
        <v>19</v>
      </c>
      <c r="N129" s="158" t="s">
        <v>43</v>
      </c>
      <c r="P129" s="141">
        <f>O129*H129</f>
        <v>0</v>
      </c>
      <c r="Q129" s="141">
        <v>1.39E-3</v>
      </c>
      <c r="R129" s="141">
        <f>Q129*H129</f>
        <v>2.7799999999999999E-3</v>
      </c>
      <c r="S129" s="141">
        <v>0</v>
      </c>
      <c r="T129" s="142">
        <f>S129*H129</f>
        <v>0</v>
      </c>
      <c r="AR129" s="143" t="s">
        <v>81</v>
      </c>
      <c r="AT129" s="143" t="s">
        <v>154</v>
      </c>
      <c r="AU129" s="143" t="s">
        <v>81</v>
      </c>
      <c r="AY129" s="18" t="s">
        <v>143</v>
      </c>
      <c r="BE129" s="144">
        <f>IF(N129="základní",J129,0)</f>
        <v>1576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79</v>
      </c>
      <c r="BK129" s="144">
        <f>ROUND(I129*H129,2)</f>
        <v>1576</v>
      </c>
      <c r="BL129" s="18" t="s">
        <v>79</v>
      </c>
      <c r="BM129" s="143" t="s">
        <v>194</v>
      </c>
    </row>
    <row r="130" spans="2:65" s="13" customFormat="1">
      <c r="B130" s="166"/>
      <c r="D130" s="160" t="s">
        <v>158</v>
      </c>
      <c r="E130" s="167" t="s">
        <v>19</v>
      </c>
      <c r="F130" s="168" t="s">
        <v>190</v>
      </c>
      <c r="H130" s="169">
        <v>2</v>
      </c>
      <c r="I130" s="170"/>
      <c r="L130" s="166"/>
      <c r="M130" s="171"/>
      <c r="T130" s="172"/>
      <c r="AT130" s="167" t="s">
        <v>158</v>
      </c>
      <c r="AU130" s="167" t="s">
        <v>81</v>
      </c>
      <c r="AV130" s="13" t="s">
        <v>81</v>
      </c>
      <c r="AW130" s="13" t="s">
        <v>33</v>
      </c>
      <c r="AX130" s="13" t="s">
        <v>79</v>
      </c>
      <c r="AY130" s="167" t="s">
        <v>143</v>
      </c>
    </row>
    <row r="131" spans="2:65" s="1" customFormat="1" ht="24.15" customHeight="1">
      <c r="B131" s="33"/>
      <c r="C131" s="132" t="s">
        <v>195</v>
      </c>
      <c r="D131" s="132" t="s">
        <v>146</v>
      </c>
      <c r="E131" s="133" t="s">
        <v>196</v>
      </c>
      <c r="F131" s="134" t="s">
        <v>197</v>
      </c>
      <c r="G131" s="135" t="s">
        <v>149</v>
      </c>
      <c r="H131" s="136">
        <v>1</v>
      </c>
      <c r="I131" s="137">
        <v>1895</v>
      </c>
      <c r="J131" s="138">
        <f>ROUND(I131*H131,2)</f>
        <v>1895</v>
      </c>
      <c r="K131" s="134" t="s">
        <v>150</v>
      </c>
      <c r="L131" s="33"/>
      <c r="M131" s="139" t="s">
        <v>19</v>
      </c>
      <c r="N131" s="140" t="s">
        <v>43</v>
      </c>
      <c r="P131" s="141">
        <f>O131*H131</f>
        <v>0</v>
      </c>
      <c r="Q131" s="141">
        <v>7.2000000000000005E-4</v>
      </c>
      <c r="R131" s="141">
        <f>Q131*H131</f>
        <v>7.2000000000000005E-4</v>
      </c>
      <c r="S131" s="141">
        <v>0</v>
      </c>
      <c r="T131" s="142">
        <f>S131*H131</f>
        <v>0</v>
      </c>
      <c r="AR131" s="143" t="s">
        <v>79</v>
      </c>
      <c r="AT131" s="143" t="s">
        <v>146</v>
      </c>
      <c r="AU131" s="143" t="s">
        <v>81</v>
      </c>
      <c r="AY131" s="18" t="s">
        <v>143</v>
      </c>
      <c r="BE131" s="144">
        <f>IF(N131="základní",J131,0)</f>
        <v>1895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8" t="s">
        <v>79</v>
      </c>
      <c r="BK131" s="144">
        <f>ROUND(I131*H131,2)</f>
        <v>1895</v>
      </c>
      <c r="BL131" s="18" t="s">
        <v>79</v>
      </c>
      <c r="BM131" s="143" t="s">
        <v>198</v>
      </c>
    </row>
    <row r="132" spans="2:65" s="1" customFormat="1">
      <c r="B132" s="33"/>
      <c r="D132" s="145" t="s">
        <v>152</v>
      </c>
      <c r="F132" s="146" t="s">
        <v>199</v>
      </c>
      <c r="I132" s="147"/>
      <c r="L132" s="33"/>
      <c r="M132" s="148"/>
      <c r="T132" s="54"/>
      <c r="AT132" s="18" t="s">
        <v>152</v>
      </c>
      <c r="AU132" s="18" t="s">
        <v>81</v>
      </c>
    </row>
    <row r="133" spans="2:65" s="1" customFormat="1" ht="16.5" customHeight="1">
      <c r="B133" s="33"/>
      <c r="C133" s="149" t="s">
        <v>200</v>
      </c>
      <c r="D133" s="149" t="s">
        <v>154</v>
      </c>
      <c r="E133" s="150" t="s">
        <v>201</v>
      </c>
      <c r="F133" s="151" t="s">
        <v>202</v>
      </c>
      <c r="G133" s="152" t="s">
        <v>149</v>
      </c>
      <c r="H133" s="153">
        <v>1</v>
      </c>
      <c r="I133" s="154">
        <v>5000</v>
      </c>
      <c r="J133" s="155">
        <f>ROUND(I133*H133,2)</f>
        <v>5000</v>
      </c>
      <c r="K133" s="151" t="s">
        <v>150</v>
      </c>
      <c r="L133" s="156"/>
      <c r="M133" s="157" t="s">
        <v>19</v>
      </c>
      <c r="N133" s="158" t="s">
        <v>43</v>
      </c>
      <c r="P133" s="141">
        <f>O133*H133</f>
        <v>0</v>
      </c>
      <c r="Q133" s="141">
        <v>1.2E-2</v>
      </c>
      <c r="R133" s="141">
        <f>Q133*H133</f>
        <v>1.2E-2</v>
      </c>
      <c r="S133" s="141">
        <v>0</v>
      </c>
      <c r="T133" s="142">
        <f>S133*H133</f>
        <v>0</v>
      </c>
      <c r="AR133" s="143" t="s">
        <v>81</v>
      </c>
      <c r="AT133" s="143" t="s">
        <v>154</v>
      </c>
      <c r="AU133" s="143" t="s">
        <v>81</v>
      </c>
      <c r="AY133" s="18" t="s">
        <v>143</v>
      </c>
      <c r="BE133" s="144">
        <f>IF(N133="základní",J133,0)</f>
        <v>5000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79</v>
      </c>
      <c r="BK133" s="144">
        <f>ROUND(I133*H133,2)</f>
        <v>5000</v>
      </c>
      <c r="BL133" s="18" t="s">
        <v>79</v>
      </c>
      <c r="BM133" s="143" t="s">
        <v>203</v>
      </c>
    </row>
    <row r="134" spans="2:65" s="12" customFormat="1">
      <c r="B134" s="159"/>
      <c r="D134" s="160" t="s">
        <v>158</v>
      </c>
      <c r="E134" s="161" t="s">
        <v>19</v>
      </c>
      <c r="F134" s="162" t="s">
        <v>160</v>
      </c>
      <c r="H134" s="161" t="s">
        <v>19</v>
      </c>
      <c r="I134" s="163"/>
      <c r="L134" s="159"/>
      <c r="M134" s="164"/>
      <c r="T134" s="165"/>
      <c r="AT134" s="161" t="s">
        <v>158</v>
      </c>
      <c r="AU134" s="161" t="s">
        <v>81</v>
      </c>
      <c r="AV134" s="12" t="s">
        <v>79</v>
      </c>
      <c r="AW134" s="12" t="s">
        <v>33</v>
      </c>
      <c r="AX134" s="12" t="s">
        <v>72</v>
      </c>
      <c r="AY134" s="161" t="s">
        <v>143</v>
      </c>
    </row>
    <row r="135" spans="2:65" s="12" customFormat="1">
      <c r="B135" s="159"/>
      <c r="D135" s="160" t="s">
        <v>158</v>
      </c>
      <c r="E135" s="161" t="s">
        <v>19</v>
      </c>
      <c r="F135" s="162" t="s">
        <v>159</v>
      </c>
      <c r="H135" s="161" t="s">
        <v>19</v>
      </c>
      <c r="I135" s="163"/>
      <c r="L135" s="159"/>
      <c r="M135" s="164"/>
      <c r="T135" s="165"/>
      <c r="AT135" s="161" t="s">
        <v>158</v>
      </c>
      <c r="AU135" s="161" t="s">
        <v>81</v>
      </c>
      <c r="AV135" s="12" t="s">
        <v>79</v>
      </c>
      <c r="AW135" s="12" t="s">
        <v>33</v>
      </c>
      <c r="AX135" s="12" t="s">
        <v>72</v>
      </c>
      <c r="AY135" s="161" t="s">
        <v>143</v>
      </c>
    </row>
    <row r="136" spans="2:65" s="12" customFormat="1">
      <c r="B136" s="159"/>
      <c r="D136" s="160" t="s">
        <v>158</v>
      </c>
      <c r="E136" s="161" t="s">
        <v>19</v>
      </c>
      <c r="F136" s="162" t="s">
        <v>161</v>
      </c>
      <c r="H136" s="161" t="s">
        <v>19</v>
      </c>
      <c r="I136" s="163"/>
      <c r="L136" s="159"/>
      <c r="M136" s="164"/>
      <c r="T136" s="165"/>
      <c r="AT136" s="161" t="s">
        <v>158</v>
      </c>
      <c r="AU136" s="161" t="s">
        <v>81</v>
      </c>
      <c r="AV136" s="12" t="s">
        <v>79</v>
      </c>
      <c r="AW136" s="12" t="s">
        <v>33</v>
      </c>
      <c r="AX136" s="12" t="s">
        <v>72</v>
      </c>
      <c r="AY136" s="161" t="s">
        <v>143</v>
      </c>
    </row>
    <row r="137" spans="2:65" s="13" customFormat="1">
      <c r="B137" s="166"/>
      <c r="D137" s="160" t="s">
        <v>158</v>
      </c>
      <c r="E137" s="167" t="s">
        <v>19</v>
      </c>
      <c r="F137" s="168" t="s">
        <v>204</v>
      </c>
      <c r="H137" s="169">
        <v>1</v>
      </c>
      <c r="I137" s="170"/>
      <c r="L137" s="166"/>
      <c r="M137" s="171"/>
      <c r="T137" s="172"/>
      <c r="AT137" s="167" t="s">
        <v>158</v>
      </c>
      <c r="AU137" s="167" t="s">
        <v>81</v>
      </c>
      <c r="AV137" s="13" t="s">
        <v>81</v>
      </c>
      <c r="AW137" s="13" t="s">
        <v>33</v>
      </c>
      <c r="AX137" s="13" t="s">
        <v>79</v>
      </c>
      <c r="AY137" s="167" t="s">
        <v>143</v>
      </c>
    </row>
    <row r="138" spans="2:65" s="1" customFormat="1" ht="16.5" customHeight="1">
      <c r="B138" s="33"/>
      <c r="C138" s="149" t="s">
        <v>8</v>
      </c>
      <c r="D138" s="149" t="s">
        <v>154</v>
      </c>
      <c r="E138" s="150" t="s">
        <v>205</v>
      </c>
      <c r="F138" s="151" t="s">
        <v>206</v>
      </c>
      <c r="G138" s="152" t="s">
        <v>149</v>
      </c>
      <c r="H138" s="153">
        <v>1</v>
      </c>
      <c r="I138" s="154">
        <v>371</v>
      </c>
      <c r="J138" s="155">
        <f>ROUND(I138*H138,2)</f>
        <v>371</v>
      </c>
      <c r="K138" s="151" t="s">
        <v>150</v>
      </c>
      <c r="L138" s="156"/>
      <c r="M138" s="157" t="s">
        <v>19</v>
      </c>
      <c r="N138" s="158" t="s">
        <v>43</v>
      </c>
      <c r="P138" s="141">
        <f>O138*H138</f>
        <v>0</v>
      </c>
      <c r="Q138" s="141">
        <v>6.9999999999999999E-4</v>
      </c>
      <c r="R138" s="141">
        <f>Q138*H138</f>
        <v>6.9999999999999999E-4</v>
      </c>
      <c r="S138" s="141">
        <v>0</v>
      </c>
      <c r="T138" s="142">
        <f>S138*H138</f>
        <v>0</v>
      </c>
      <c r="AR138" s="143" t="s">
        <v>81</v>
      </c>
      <c r="AT138" s="143" t="s">
        <v>154</v>
      </c>
      <c r="AU138" s="143" t="s">
        <v>81</v>
      </c>
      <c r="AY138" s="18" t="s">
        <v>143</v>
      </c>
      <c r="BE138" s="144">
        <f>IF(N138="základní",J138,0)</f>
        <v>371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79</v>
      </c>
      <c r="BK138" s="144">
        <f>ROUND(I138*H138,2)</f>
        <v>371</v>
      </c>
      <c r="BL138" s="18" t="s">
        <v>79</v>
      </c>
      <c r="BM138" s="143" t="s">
        <v>207</v>
      </c>
    </row>
    <row r="139" spans="2:65" s="1" customFormat="1" ht="16.5" customHeight="1">
      <c r="B139" s="33"/>
      <c r="C139" s="132" t="s">
        <v>208</v>
      </c>
      <c r="D139" s="132" t="s">
        <v>146</v>
      </c>
      <c r="E139" s="133" t="s">
        <v>209</v>
      </c>
      <c r="F139" s="134" t="s">
        <v>210</v>
      </c>
      <c r="G139" s="135" t="s">
        <v>149</v>
      </c>
      <c r="H139" s="136">
        <v>1</v>
      </c>
      <c r="I139" s="137">
        <v>4200</v>
      </c>
      <c r="J139" s="138">
        <f>ROUND(I139*H139,2)</f>
        <v>4200</v>
      </c>
      <c r="K139" s="134" t="s">
        <v>150</v>
      </c>
      <c r="L139" s="33"/>
      <c r="M139" s="139" t="s">
        <v>19</v>
      </c>
      <c r="N139" s="140" t="s">
        <v>43</v>
      </c>
      <c r="P139" s="141">
        <f>O139*H139</f>
        <v>0</v>
      </c>
      <c r="Q139" s="141">
        <v>1.81E-3</v>
      </c>
      <c r="R139" s="141">
        <f>Q139*H139</f>
        <v>1.81E-3</v>
      </c>
      <c r="S139" s="141">
        <v>0</v>
      </c>
      <c r="T139" s="142">
        <f>S139*H139</f>
        <v>0</v>
      </c>
      <c r="AR139" s="143" t="s">
        <v>79</v>
      </c>
      <c r="AT139" s="143" t="s">
        <v>146</v>
      </c>
      <c r="AU139" s="143" t="s">
        <v>81</v>
      </c>
      <c r="AY139" s="18" t="s">
        <v>143</v>
      </c>
      <c r="BE139" s="144">
        <f>IF(N139="základní",J139,0)</f>
        <v>4200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79</v>
      </c>
      <c r="BK139" s="144">
        <f>ROUND(I139*H139,2)</f>
        <v>4200</v>
      </c>
      <c r="BL139" s="18" t="s">
        <v>79</v>
      </c>
      <c r="BM139" s="143" t="s">
        <v>211</v>
      </c>
    </row>
    <row r="140" spans="2:65" s="1" customFormat="1">
      <c r="B140" s="33"/>
      <c r="D140" s="145" t="s">
        <v>152</v>
      </c>
      <c r="F140" s="146" t="s">
        <v>212</v>
      </c>
      <c r="I140" s="147"/>
      <c r="L140" s="33"/>
      <c r="M140" s="148"/>
      <c r="T140" s="54"/>
      <c r="AT140" s="18" t="s">
        <v>152</v>
      </c>
      <c r="AU140" s="18" t="s">
        <v>81</v>
      </c>
    </row>
    <row r="141" spans="2:65" s="1" customFormat="1" ht="16.5" customHeight="1">
      <c r="B141" s="33"/>
      <c r="C141" s="149" t="s">
        <v>213</v>
      </c>
      <c r="D141" s="149" t="s">
        <v>154</v>
      </c>
      <c r="E141" s="150" t="s">
        <v>214</v>
      </c>
      <c r="F141" s="151" t="s">
        <v>215</v>
      </c>
      <c r="G141" s="152" t="s">
        <v>149</v>
      </c>
      <c r="H141" s="153">
        <v>1</v>
      </c>
      <c r="I141" s="154">
        <v>14900</v>
      </c>
      <c r="J141" s="155">
        <f>ROUND(I141*H141,2)</f>
        <v>14900</v>
      </c>
      <c r="K141" s="151" t="s">
        <v>19</v>
      </c>
      <c r="L141" s="156"/>
      <c r="M141" s="157" t="s">
        <v>19</v>
      </c>
      <c r="N141" s="158" t="s">
        <v>43</v>
      </c>
      <c r="P141" s="141">
        <f>O141*H141</f>
        <v>0</v>
      </c>
      <c r="Q141" s="141">
        <v>1.4E-2</v>
      </c>
      <c r="R141" s="141">
        <f>Q141*H141</f>
        <v>1.4E-2</v>
      </c>
      <c r="S141" s="141">
        <v>0</v>
      </c>
      <c r="T141" s="142">
        <f>S141*H141</f>
        <v>0</v>
      </c>
      <c r="AR141" s="143" t="s">
        <v>81</v>
      </c>
      <c r="AT141" s="143" t="s">
        <v>154</v>
      </c>
      <c r="AU141" s="143" t="s">
        <v>81</v>
      </c>
      <c r="AY141" s="18" t="s">
        <v>143</v>
      </c>
      <c r="BE141" s="144">
        <f>IF(N141="základní",J141,0)</f>
        <v>14900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79</v>
      </c>
      <c r="BK141" s="144">
        <f>ROUND(I141*H141,2)</f>
        <v>14900</v>
      </c>
      <c r="BL141" s="18" t="s">
        <v>79</v>
      </c>
      <c r="BM141" s="143" t="s">
        <v>216</v>
      </c>
    </row>
    <row r="142" spans="2:65" s="12" customFormat="1">
      <c r="B142" s="159"/>
      <c r="D142" s="160" t="s">
        <v>158</v>
      </c>
      <c r="E142" s="161" t="s">
        <v>19</v>
      </c>
      <c r="F142" s="162" t="s">
        <v>159</v>
      </c>
      <c r="H142" s="161" t="s">
        <v>19</v>
      </c>
      <c r="I142" s="163"/>
      <c r="L142" s="159"/>
      <c r="M142" s="164"/>
      <c r="T142" s="165"/>
      <c r="AT142" s="161" t="s">
        <v>158</v>
      </c>
      <c r="AU142" s="161" t="s">
        <v>81</v>
      </c>
      <c r="AV142" s="12" t="s">
        <v>79</v>
      </c>
      <c r="AW142" s="12" t="s">
        <v>33</v>
      </c>
      <c r="AX142" s="12" t="s">
        <v>72</v>
      </c>
      <c r="AY142" s="161" t="s">
        <v>143</v>
      </c>
    </row>
    <row r="143" spans="2:65" s="12" customFormat="1">
      <c r="B143" s="159"/>
      <c r="D143" s="160" t="s">
        <v>158</v>
      </c>
      <c r="E143" s="161" t="s">
        <v>19</v>
      </c>
      <c r="F143" s="162" t="s">
        <v>160</v>
      </c>
      <c r="H143" s="161" t="s">
        <v>19</v>
      </c>
      <c r="I143" s="163"/>
      <c r="L143" s="159"/>
      <c r="M143" s="164"/>
      <c r="T143" s="165"/>
      <c r="AT143" s="161" t="s">
        <v>158</v>
      </c>
      <c r="AU143" s="161" t="s">
        <v>81</v>
      </c>
      <c r="AV143" s="12" t="s">
        <v>79</v>
      </c>
      <c r="AW143" s="12" t="s">
        <v>33</v>
      </c>
      <c r="AX143" s="12" t="s">
        <v>72</v>
      </c>
      <c r="AY143" s="161" t="s">
        <v>143</v>
      </c>
    </row>
    <row r="144" spans="2:65" s="12" customFormat="1">
      <c r="B144" s="159"/>
      <c r="D144" s="160" t="s">
        <v>158</v>
      </c>
      <c r="E144" s="161" t="s">
        <v>19</v>
      </c>
      <c r="F144" s="162" t="s">
        <v>161</v>
      </c>
      <c r="H144" s="161" t="s">
        <v>19</v>
      </c>
      <c r="I144" s="163"/>
      <c r="L144" s="159"/>
      <c r="M144" s="164"/>
      <c r="T144" s="165"/>
      <c r="AT144" s="161" t="s">
        <v>158</v>
      </c>
      <c r="AU144" s="161" t="s">
        <v>81</v>
      </c>
      <c r="AV144" s="12" t="s">
        <v>79</v>
      </c>
      <c r="AW144" s="12" t="s">
        <v>33</v>
      </c>
      <c r="AX144" s="12" t="s">
        <v>72</v>
      </c>
      <c r="AY144" s="161" t="s">
        <v>143</v>
      </c>
    </row>
    <row r="145" spans="2:65" s="13" customFormat="1">
      <c r="B145" s="166"/>
      <c r="D145" s="160" t="s">
        <v>158</v>
      </c>
      <c r="E145" s="167" t="s">
        <v>19</v>
      </c>
      <c r="F145" s="168" t="s">
        <v>217</v>
      </c>
      <c r="H145" s="169">
        <v>1</v>
      </c>
      <c r="I145" s="170"/>
      <c r="L145" s="166"/>
      <c r="M145" s="171"/>
      <c r="T145" s="172"/>
      <c r="AT145" s="167" t="s">
        <v>158</v>
      </c>
      <c r="AU145" s="167" t="s">
        <v>81</v>
      </c>
      <c r="AV145" s="13" t="s">
        <v>81</v>
      </c>
      <c r="AW145" s="13" t="s">
        <v>33</v>
      </c>
      <c r="AX145" s="13" t="s">
        <v>79</v>
      </c>
      <c r="AY145" s="167" t="s">
        <v>143</v>
      </c>
    </row>
    <row r="146" spans="2:65" s="1" customFormat="1" ht="24.15" customHeight="1">
      <c r="B146" s="33"/>
      <c r="C146" s="132" t="s">
        <v>218</v>
      </c>
      <c r="D146" s="132" t="s">
        <v>146</v>
      </c>
      <c r="E146" s="133" t="s">
        <v>219</v>
      </c>
      <c r="F146" s="134" t="s">
        <v>220</v>
      </c>
      <c r="G146" s="135" t="s">
        <v>149</v>
      </c>
      <c r="H146" s="136">
        <v>1</v>
      </c>
      <c r="I146" s="137">
        <v>1210</v>
      </c>
      <c r="J146" s="138">
        <f>ROUND(I146*H146,2)</f>
        <v>1210</v>
      </c>
      <c r="K146" s="134" t="s">
        <v>150</v>
      </c>
      <c r="L146" s="33"/>
      <c r="M146" s="139" t="s">
        <v>19</v>
      </c>
      <c r="N146" s="140" t="s">
        <v>43</v>
      </c>
      <c r="P146" s="141">
        <f>O146*H146</f>
        <v>0</v>
      </c>
      <c r="Q146" s="141">
        <v>6.9999999999999999E-4</v>
      </c>
      <c r="R146" s="141">
        <f>Q146*H146</f>
        <v>6.9999999999999999E-4</v>
      </c>
      <c r="S146" s="141">
        <v>0</v>
      </c>
      <c r="T146" s="142">
        <f>S146*H146</f>
        <v>0</v>
      </c>
      <c r="AR146" s="143" t="s">
        <v>79</v>
      </c>
      <c r="AT146" s="143" t="s">
        <v>146</v>
      </c>
      <c r="AU146" s="143" t="s">
        <v>81</v>
      </c>
      <c r="AY146" s="18" t="s">
        <v>143</v>
      </c>
      <c r="BE146" s="144">
        <f>IF(N146="základní",J146,0)</f>
        <v>1210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79</v>
      </c>
      <c r="BK146" s="144">
        <f>ROUND(I146*H146,2)</f>
        <v>1210</v>
      </c>
      <c r="BL146" s="18" t="s">
        <v>79</v>
      </c>
      <c r="BM146" s="143" t="s">
        <v>221</v>
      </c>
    </row>
    <row r="147" spans="2:65" s="1" customFormat="1">
      <c r="B147" s="33"/>
      <c r="D147" s="145" t="s">
        <v>152</v>
      </c>
      <c r="F147" s="146" t="s">
        <v>222</v>
      </c>
      <c r="I147" s="147"/>
      <c r="L147" s="33"/>
      <c r="M147" s="148"/>
      <c r="T147" s="54"/>
      <c r="AT147" s="18" t="s">
        <v>152</v>
      </c>
      <c r="AU147" s="18" t="s">
        <v>81</v>
      </c>
    </row>
    <row r="148" spans="2:65" s="1" customFormat="1" ht="16.5" customHeight="1">
      <c r="B148" s="33"/>
      <c r="C148" s="149" t="s">
        <v>223</v>
      </c>
      <c r="D148" s="149" t="s">
        <v>154</v>
      </c>
      <c r="E148" s="150" t="s">
        <v>224</v>
      </c>
      <c r="F148" s="151" t="s">
        <v>225</v>
      </c>
      <c r="G148" s="152" t="s">
        <v>149</v>
      </c>
      <c r="H148" s="153">
        <v>1</v>
      </c>
      <c r="I148" s="154">
        <v>11790</v>
      </c>
      <c r="J148" s="155">
        <f>ROUND(I148*H148,2)</f>
        <v>11790</v>
      </c>
      <c r="K148" s="151" t="s">
        <v>150</v>
      </c>
      <c r="L148" s="156"/>
      <c r="M148" s="157" t="s">
        <v>19</v>
      </c>
      <c r="N148" s="158" t="s">
        <v>43</v>
      </c>
      <c r="P148" s="141">
        <f>O148*H148</f>
        <v>0</v>
      </c>
      <c r="Q148" s="141">
        <v>1.0999999999999999E-2</v>
      </c>
      <c r="R148" s="141">
        <f>Q148*H148</f>
        <v>1.0999999999999999E-2</v>
      </c>
      <c r="S148" s="141">
        <v>0</v>
      </c>
      <c r="T148" s="142">
        <f>S148*H148</f>
        <v>0</v>
      </c>
      <c r="AR148" s="143" t="s">
        <v>81</v>
      </c>
      <c r="AT148" s="143" t="s">
        <v>154</v>
      </c>
      <c r="AU148" s="143" t="s">
        <v>81</v>
      </c>
      <c r="AY148" s="18" t="s">
        <v>143</v>
      </c>
      <c r="BE148" s="144">
        <f>IF(N148="základní",J148,0)</f>
        <v>11790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79</v>
      </c>
      <c r="BK148" s="144">
        <f>ROUND(I148*H148,2)</f>
        <v>11790</v>
      </c>
      <c r="BL148" s="18" t="s">
        <v>79</v>
      </c>
      <c r="BM148" s="143" t="s">
        <v>226</v>
      </c>
    </row>
    <row r="149" spans="2:65" s="12" customFormat="1">
      <c r="B149" s="159"/>
      <c r="D149" s="160" t="s">
        <v>158</v>
      </c>
      <c r="E149" s="161" t="s">
        <v>19</v>
      </c>
      <c r="F149" s="162" t="s">
        <v>159</v>
      </c>
      <c r="H149" s="161" t="s">
        <v>19</v>
      </c>
      <c r="I149" s="163"/>
      <c r="L149" s="159"/>
      <c r="M149" s="164"/>
      <c r="T149" s="165"/>
      <c r="AT149" s="161" t="s">
        <v>158</v>
      </c>
      <c r="AU149" s="161" t="s">
        <v>81</v>
      </c>
      <c r="AV149" s="12" t="s">
        <v>79</v>
      </c>
      <c r="AW149" s="12" t="s">
        <v>33</v>
      </c>
      <c r="AX149" s="12" t="s">
        <v>72</v>
      </c>
      <c r="AY149" s="161" t="s">
        <v>143</v>
      </c>
    </row>
    <row r="150" spans="2:65" s="12" customFormat="1">
      <c r="B150" s="159"/>
      <c r="D150" s="160" t="s">
        <v>158</v>
      </c>
      <c r="E150" s="161" t="s">
        <v>19</v>
      </c>
      <c r="F150" s="162" t="s">
        <v>160</v>
      </c>
      <c r="H150" s="161" t="s">
        <v>19</v>
      </c>
      <c r="I150" s="163"/>
      <c r="L150" s="159"/>
      <c r="M150" s="164"/>
      <c r="T150" s="165"/>
      <c r="AT150" s="161" t="s">
        <v>158</v>
      </c>
      <c r="AU150" s="161" t="s">
        <v>81</v>
      </c>
      <c r="AV150" s="12" t="s">
        <v>79</v>
      </c>
      <c r="AW150" s="12" t="s">
        <v>33</v>
      </c>
      <c r="AX150" s="12" t="s">
        <v>72</v>
      </c>
      <c r="AY150" s="161" t="s">
        <v>143</v>
      </c>
    </row>
    <row r="151" spans="2:65" s="12" customFormat="1">
      <c r="B151" s="159"/>
      <c r="D151" s="160" t="s">
        <v>158</v>
      </c>
      <c r="E151" s="161" t="s">
        <v>19</v>
      </c>
      <c r="F151" s="162" t="s">
        <v>161</v>
      </c>
      <c r="H151" s="161" t="s">
        <v>19</v>
      </c>
      <c r="I151" s="163"/>
      <c r="L151" s="159"/>
      <c r="M151" s="164"/>
      <c r="T151" s="165"/>
      <c r="AT151" s="161" t="s">
        <v>158</v>
      </c>
      <c r="AU151" s="161" t="s">
        <v>81</v>
      </c>
      <c r="AV151" s="12" t="s">
        <v>79</v>
      </c>
      <c r="AW151" s="12" t="s">
        <v>33</v>
      </c>
      <c r="AX151" s="12" t="s">
        <v>72</v>
      </c>
      <c r="AY151" s="161" t="s">
        <v>143</v>
      </c>
    </row>
    <row r="152" spans="2:65" s="13" customFormat="1">
      <c r="B152" s="166"/>
      <c r="D152" s="160" t="s">
        <v>158</v>
      </c>
      <c r="E152" s="167" t="s">
        <v>19</v>
      </c>
      <c r="F152" s="168" t="s">
        <v>227</v>
      </c>
      <c r="H152" s="169">
        <v>1</v>
      </c>
      <c r="I152" s="170"/>
      <c r="L152" s="166"/>
      <c r="M152" s="171"/>
      <c r="T152" s="172"/>
      <c r="AT152" s="167" t="s">
        <v>158</v>
      </c>
      <c r="AU152" s="167" t="s">
        <v>81</v>
      </c>
      <c r="AV152" s="13" t="s">
        <v>81</v>
      </c>
      <c r="AW152" s="13" t="s">
        <v>33</v>
      </c>
      <c r="AX152" s="13" t="s">
        <v>79</v>
      </c>
      <c r="AY152" s="167" t="s">
        <v>143</v>
      </c>
    </row>
    <row r="153" spans="2:65" s="1" customFormat="1" ht="24.15" customHeight="1">
      <c r="B153" s="33"/>
      <c r="C153" s="132" t="s">
        <v>228</v>
      </c>
      <c r="D153" s="132" t="s">
        <v>146</v>
      </c>
      <c r="E153" s="133" t="s">
        <v>229</v>
      </c>
      <c r="F153" s="134" t="s">
        <v>230</v>
      </c>
      <c r="G153" s="135" t="s">
        <v>149</v>
      </c>
      <c r="H153" s="136">
        <v>1</v>
      </c>
      <c r="I153" s="137">
        <v>2875</v>
      </c>
      <c r="J153" s="138">
        <f>ROUND(I153*H153,2)</f>
        <v>2875</v>
      </c>
      <c r="K153" s="134" t="s">
        <v>150</v>
      </c>
      <c r="L153" s="33"/>
      <c r="M153" s="139" t="s">
        <v>19</v>
      </c>
      <c r="N153" s="140" t="s">
        <v>43</v>
      </c>
      <c r="P153" s="141">
        <f>O153*H153</f>
        <v>0</v>
      </c>
      <c r="Q153" s="141">
        <v>1.6199999999999999E-3</v>
      </c>
      <c r="R153" s="141">
        <f>Q153*H153</f>
        <v>1.6199999999999999E-3</v>
      </c>
      <c r="S153" s="141">
        <v>0</v>
      </c>
      <c r="T153" s="142">
        <f>S153*H153</f>
        <v>0</v>
      </c>
      <c r="AR153" s="143" t="s">
        <v>79</v>
      </c>
      <c r="AT153" s="143" t="s">
        <v>146</v>
      </c>
      <c r="AU153" s="143" t="s">
        <v>81</v>
      </c>
      <c r="AY153" s="18" t="s">
        <v>143</v>
      </c>
      <c r="BE153" s="144">
        <f>IF(N153="základní",J153,0)</f>
        <v>2875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79</v>
      </c>
      <c r="BK153" s="144">
        <f>ROUND(I153*H153,2)</f>
        <v>2875</v>
      </c>
      <c r="BL153" s="18" t="s">
        <v>79</v>
      </c>
      <c r="BM153" s="143" t="s">
        <v>231</v>
      </c>
    </row>
    <row r="154" spans="2:65" s="1" customFormat="1">
      <c r="B154" s="33"/>
      <c r="D154" s="145" t="s">
        <v>152</v>
      </c>
      <c r="F154" s="146" t="s">
        <v>232</v>
      </c>
      <c r="I154" s="147"/>
      <c r="L154" s="33"/>
      <c r="M154" s="148"/>
      <c r="T154" s="54"/>
      <c r="AT154" s="18" t="s">
        <v>152</v>
      </c>
      <c r="AU154" s="18" t="s">
        <v>81</v>
      </c>
    </row>
    <row r="155" spans="2:65" s="1" customFormat="1" ht="16.5" customHeight="1">
      <c r="B155" s="33"/>
      <c r="C155" s="149" t="s">
        <v>233</v>
      </c>
      <c r="D155" s="149" t="s">
        <v>154</v>
      </c>
      <c r="E155" s="150" t="s">
        <v>234</v>
      </c>
      <c r="F155" s="151" t="s">
        <v>235</v>
      </c>
      <c r="G155" s="152" t="s">
        <v>149</v>
      </c>
      <c r="H155" s="153">
        <v>1</v>
      </c>
      <c r="I155" s="154">
        <v>7191</v>
      </c>
      <c r="J155" s="155">
        <f>ROUND(I155*H155,2)</f>
        <v>7191</v>
      </c>
      <c r="K155" s="151" t="s">
        <v>150</v>
      </c>
      <c r="L155" s="156"/>
      <c r="M155" s="157" t="s">
        <v>19</v>
      </c>
      <c r="N155" s="158" t="s">
        <v>43</v>
      </c>
      <c r="P155" s="141">
        <f>O155*H155</f>
        <v>0</v>
      </c>
      <c r="Q155" s="141">
        <v>1.7999999999999999E-2</v>
      </c>
      <c r="R155" s="141">
        <f>Q155*H155</f>
        <v>1.7999999999999999E-2</v>
      </c>
      <c r="S155" s="141">
        <v>0</v>
      </c>
      <c r="T155" s="142">
        <f>S155*H155</f>
        <v>0</v>
      </c>
      <c r="AR155" s="143" t="s">
        <v>81</v>
      </c>
      <c r="AT155" s="143" t="s">
        <v>154</v>
      </c>
      <c r="AU155" s="143" t="s">
        <v>81</v>
      </c>
      <c r="AY155" s="18" t="s">
        <v>143</v>
      </c>
      <c r="BE155" s="144">
        <f>IF(N155="základní",J155,0)</f>
        <v>7191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79</v>
      </c>
      <c r="BK155" s="144">
        <f>ROUND(I155*H155,2)</f>
        <v>7191</v>
      </c>
      <c r="BL155" s="18" t="s">
        <v>79</v>
      </c>
      <c r="BM155" s="143" t="s">
        <v>236</v>
      </c>
    </row>
    <row r="156" spans="2:65" s="12" customFormat="1">
      <c r="B156" s="159"/>
      <c r="D156" s="160" t="s">
        <v>158</v>
      </c>
      <c r="E156" s="161" t="s">
        <v>19</v>
      </c>
      <c r="F156" s="162" t="s">
        <v>160</v>
      </c>
      <c r="H156" s="161" t="s">
        <v>19</v>
      </c>
      <c r="I156" s="163"/>
      <c r="L156" s="159"/>
      <c r="M156" s="164"/>
      <c r="T156" s="165"/>
      <c r="AT156" s="161" t="s">
        <v>158</v>
      </c>
      <c r="AU156" s="161" t="s">
        <v>81</v>
      </c>
      <c r="AV156" s="12" t="s">
        <v>79</v>
      </c>
      <c r="AW156" s="12" t="s">
        <v>33</v>
      </c>
      <c r="AX156" s="12" t="s">
        <v>72</v>
      </c>
      <c r="AY156" s="161" t="s">
        <v>143</v>
      </c>
    </row>
    <row r="157" spans="2:65" s="12" customFormat="1">
      <c r="B157" s="159"/>
      <c r="D157" s="160" t="s">
        <v>158</v>
      </c>
      <c r="E157" s="161" t="s">
        <v>19</v>
      </c>
      <c r="F157" s="162" t="s">
        <v>159</v>
      </c>
      <c r="H157" s="161" t="s">
        <v>19</v>
      </c>
      <c r="I157" s="163"/>
      <c r="L157" s="159"/>
      <c r="M157" s="164"/>
      <c r="T157" s="165"/>
      <c r="AT157" s="161" t="s">
        <v>158</v>
      </c>
      <c r="AU157" s="161" t="s">
        <v>81</v>
      </c>
      <c r="AV157" s="12" t="s">
        <v>79</v>
      </c>
      <c r="AW157" s="12" t="s">
        <v>33</v>
      </c>
      <c r="AX157" s="12" t="s">
        <v>72</v>
      </c>
      <c r="AY157" s="161" t="s">
        <v>143</v>
      </c>
    </row>
    <row r="158" spans="2:65" s="12" customFormat="1">
      <c r="B158" s="159"/>
      <c r="D158" s="160" t="s">
        <v>158</v>
      </c>
      <c r="E158" s="161" t="s">
        <v>19</v>
      </c>
      <c r="F158" s="162" t="s">
        <v>161</v>
      </c>
      <c r="H158" s="161" t="s">
        <v>19</v>
      </c>
      <c r="I158" s="163"/>
      <c r="L158" s="159"/>
      <c r="M158" s="164"/>
      <c r="T158" s="165"/>
      <c r="AT158" s="161" t="s">
        <v>158</v>
      </c>
      <c r="AU158" s="161" t="s">
        <v>81</v>
      </c>
      <c r="AV158" s="12" t="s">
        <v>79</v>
      </c>
      <c r="AW158" s="12" t="s">
        <v>33</v>
      </c>
      <c r="AX158" s="12" t="s">
        <v>72</v>
      </c>
      <c r="AY158" s="161" t="s">
        <v>143</v>
      </c>
    </row>
    <row r="159" spans="2:65" s="13" customFormat="1">
      <c r="B159" s="166"/>
      <c r="D159" s="160" t="s">
        <v>158</v>
      </c>
      <c r="E159" s="167" t="s">
        <v>19</v>
      </c>
      <c r="F159" s="168" t="s">
        <v>237</v>
      </c>
      <c r="H159" s="169">
        <v>1</v>
      </c>
      <c r="I159" s="170"/>
      <c r="L159" s="166"/>
      <c r="M159" s="171"/>
      <c r="T159" s="172"/>
      <c r="AT159" s="167" t="s">
        <v>158</v>
      </c>
      <c r="AU159" s="167" t="s">
        <v>81</v>
      </c>
      <c r="AV159" s="13" t="s">
        <v>81</v>
      </c>
      <c r="AW159" s="13" t="s">
        <v>33</v>
      </c>
      <c r="AX159" s="13" t="s">
        <v>79</v>
      </c>
      <c r="AY159" s="167" t="s">
        <v>143</v>
      </c>
    </row>
    <row r="160" spans="2:65" s="1" customFormat="1" ht="16.5" customHeight="1">
      <c r="B160" s="33"/>
      <c r="C160" s="149" t="s">
        <v>238</v>
      </c>
      <c r="D160" s="149" t="s">
        <v>154</v>
      </c>
      <c r="E160" s="150" t="s">
        <v>239</v>
      </c>
      <c r="F160" s="151" t="s">
        <v>240</v>
      </c>
      <c r="G160" s="152" t="s">
        <v>149</v>
      </c>
      <c r="H160" s="153">
        <v>1</v>
      </c>
      <c r="I160" s="154">
        <v>494.1</v>
      </c>
      <c r="J160" s="155">
        <f>ROUND(I160*H160,2)</f>
        <v>494.1</v>
      </c>
      <c r="K160" s="151" t="s">
        <v>150</v>
      </c>
      <c r="L160" s="156"/>
      <c r="M160" s="157" t="s">
        <v>19</v>
      </c>
      <c r="N160" s="158" t="s">
        <v>43</v>
      </c>
      <c r="P160" s="141">
        <f>O160*H160</f>
        <v>0</v>
      </c>
      <c r="Q160" s="141">
        <v>1.5E-3</v>
      </c>
      <c r="R160" s="141">
        <f>Q160*H160</f>
        <v>1.5E-3</v>
      </c>
      <c r="S160" s="141">
        <v>0</v>
      </c>
      <c r="T160" s="142">
        <f>S160*H160</f>
        <v>0</v>
      </c>
      <c r="AR160" s="143" t="s">
        <v>81</v>
      </c>
      <c r="AT160" s="143" t="s">
        <v>154</v>
      </c>
      <c r="AU160" s="143" t="s">
        <v>81</v>
      </c>
      <c r="AY160" s="18" t="s">
        <v>143</v>
      </c>
      <c r="BE160" s="144">
        <f>IF(N160="základní",J160,0)</f>
        <v>494.1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79</v>
      </c>
      <c r="BK160" s="144">
        <f>ROUND(I160*H160,2)</f>
        <v>494.1</v>
      </c>
      <c r="BL160" s="18" t="s">
        <v>79</v>
      </c>
      <c r="BM160" s="143" t="s">
        <v>241</v>
      </c>
    </row>
    <row r="161" spans="2:65" s="1" customFormat="1" ht="16.5" customHeight="1">
      <c r="B161" s="33"/>
      <c r="C161" s="149" t="s">
        <v>242</v>
      </c>
      <c r="D161" s="149" t="s">
        <v>154</v>
      </c>
      <c r="E161" s="150" t="s">
        <v>243</v>
      </c>
      <c r="F161" s="151" t="s">
        <v>244</v>
      </c>
      <c r="G161" s="152" t="s">
        <v>149</v>
      </c>
      <c r="H161" s="153">
        <v>10</v>
      </c>
      <c r="I161" s="154">
        <v>998</v>
      </c>
      <c r="J161" s="155">
        <f>ROUND(I161*H161,2)</f>
        <v>9980</v>
      </c>
      <c r="K161" s="151" t="s">
        <v>19</v>
      </c>
      <c r="L161" s="156"/>
      <c r="M161" s="157" t="s">
        <v>19</v>
      </c>
      <c r="N161" s="158" t="s">
        <v>43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81</v>
      </c>
      <c r="AT161" s="143" t="s">
        <v>154</v>
      </c>
      <c r="AU161" s="143" t="s">
        <v>81</v>
      </c>
      <c r="AY161" s="18" t="s">
        <v>143</v>
      </c>
      <c r="BE161" s="144">
        <f>IF(N161="základní",J161,0)</f>
        <v>9980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79</v>
      </c>
      <c r="BK161" s="144">
        <f>ROUND(I161*H161,2)</f>
        <v>9980</v>
      </c>
      <c r="BL161" s="18" t="s">
        <v>79</v>
      </c>
      <c r="BM161" s="143" t="s">
        <v>245</v>
      </c>
    </row>
    <row r="162" spans="2:65" s="12" customFormat="1">
      <c r="B162" s="159"/>
      <c r="D162" s="160" t="s">
        <v>158</v>
      </c>
      <c r="E162" s="161" t="s">
        <v>19</v>
      </c>
      <c r="F162" s="162" t="s">
        <v>246</v>
      </c>
      <c r="H162" s="161" t="s">
        <v>19</v>
      </c>
      <c r="I162" s="163"/>
      <c r="L162" s="159"/>
      <c r="M162" s="164"/>
      <c r="T162" s="165"/>
      <c r="AT162" s="161" t="s">
        <v>158</v>
      </c>
      <c r="AU162" s="161" t="s">
        <v>81</v>
      </c>
      <c r="AV162" s="12" t="s">
        <v>79</v>
      </c>
      <c r="AW162" s="12" t="s">
        <v>33</v>
      </c>
      <c r="AX162" s="12" t="s">
        <v>72</v>
      </c>
      <c r="AY162" s="161" t="s">
        <v>143</v>
      </c>
    </row>
    <row r="163" spans="2:65" s="12" customFormat="1">
      <c r="B163" s="159"/>
      <c r="D163" s="160" t="s">
        <v>158</v>
      </c>
      <c r="E163" s="161" t="s">
        <v>19</v>
      </c>
      <c r="F163" s="162" t="s">
        <v>159</v>
      </c>
      <c r="H163" s="161" t="s">
        <v>19</v>
      </c>
      <c r="I163" s="163"/>
      <c r="L163" s="159"/>
      <c r="M163" s="164"/>
      <c r="T163" s="165"/>
      <c r="AT163" s="161" t="s">
        <v>158</v>
      </c>
      <c r="AU163" s="161" t="s">
        <v>81</v>
      </c>
      <c r="AV163" s="12" t="s">
        <v>79</v>
      </c>
      <c r="AW163" s="12" t="s">
        <v>33</v>
      </c>
      <c r="AX163" s="12" t="s">
        <v>72</v>
      </c>
      <c r="AY163" s="161" t="s">
        <v>143</v>
      </c>
    </row>
    <row r="164" spans="2:65" s="12" customFormat="1">
      <c r="B164" s="159"/>
      <c r="D164" s="160" t="s">
        <v>158</v>
      </c>
      <c r="E164" s="161" t="s">
        <v>19</v>
      </c>
      <c r="F164" s="162" t="s">
        <v>247</v>
      </c>
      <c r="H164" s="161" t="s">
        <v>19</v>
      </c>
      <c r="I164" s="163"/>
      <c r="L164" s="159"/>
      <c r="M164" s="164"/>
      <c r="T164" s="165"/>
      <c r="AT164" s="161" t="s">
        <v>158</v>
      </c>
      <c r="AU164" s="161" t="s">
        <v>81</v>
      </c>
      <c r="AV164" s="12" t="s">
        <v>79</v>
      </c>
      <c r="AW164" s="12" t="s">
        <v>33</v>
      </c>
      <c r="AX164" s="12" t="s">
        <v>72</v>
      </c>
      <c r="AY164" s="161" t="s">
        <v>143</v>
      </c>
    </row>
    <row r="165" spans="2:65" s="12" customFormat="1">
      <c r="B165" s="159"/>
      <c r="D165" s="160" t="s">
        <v>158</v>
      </c>
      <c r="E165" s="161" t="s">
        <v>19</v>
      </c>
      <c r="F165" s="162" t="s">
        <v>248</v>
      </c>
      <c r="H165" s="161" t="s">
        <v>19</v>
      </c>
      <c r="I165" s="163"/>
      <c r="L165" s="159"/>
      <c r="M165" s="164"/>
      <c r="T165" s="165"/>
      <c r="AT165" s="161" t="s">
        <v>158</v>
      </c>
      <c r="AU165" s="161" t="s">
        <v>81</v>
      </c>
      <c r="AV165" s="12" t="s">
        <v>79</v>
      </c>
      <c r="AW165" s="12" t="s">
        <v>33</v>
      </c>
      <c r="AX165" s="12" t="s">
        <v>72</v>
      </c>
      <c r="AY165" s="161" t="s">
        <v>143</v>
      </c>
    </row>
    <row r="166" spans="2:65" s="12" customFormat="1">
      <c r="B166" s="159"/>
      <c r="D166" s="160" t="s">
        <v>158</v>
      </c>
      <c r="E166" s="161" t="s">
        <v>19</v>
      </c>
      <c r="F166" s="162" t="s">
        <v>249</v>
      </c>
      <c r="H166" s="161" t="s">
        <v>19</v>
      </c>
      <c r="I166" s="163"/>
      <c r="L166" s="159"/>
      <c r="M166" s="164"/>
      <c r="T166" s="165"/>
      <c r="AT166" s="161" t="s">
        <v>158</v>
      </c>
      <c r="AU166" s="161" t="s">
        <v>81</v>
      </c>
      <c r="AV166" s="12" t="s">
        <v>79</v>
      </c>
      <c r="AW166" s="12" t="s">
        <v>33</v>
      </c>
      <c r="AX166" s="12" t="s">
        <v>72</v>
      </c>
      <c r="AY166" s="161" t="s">
        <v>143</v>
      </c>
    </row>
    <row r="167" spans="2:65" s="12" customFormat="1">
      <c r="B167" s="159"/>
      <c r="D167" s="160" t="s">
        <v>158</v>
      </c>
      <c r="E167" s="161" t="s">
        <v>19</v>
      </c>
      <c r="F167" s="162" t="s">
        <v>250</v>
      </c>
      <c r="H167" s="161" t="s">
        <v>19</v>
      </c>
      <c r="I167" s="163"/>
      <c r="L167" s="159"/>
      <c r="M167" s="164"/>
      <c r="T167" s="165"/>
      <c r="AT167" s="161" t="s">
        <v>158</v>
      </c>
      <c r="AU167" s="161" t="s">
        <v>81</v>
      </c>
      <c r="AV167" s="12" t="s">
        <v>79</v>
      </c>
      <c r="AW167" s="12" t="s">
        <v>33</v>
      </c>
      <c r="AX167" s="12" t="s">
        <v>72</v>
      </c>
      <c r="AY167" s="161" t="s">
        <v>143</v>
      </c>
    </row>
    <row r="168" spans="2:65" s="12" customFormat="1">
      <c r="B168" s="159"/>
      <c r="D168" s="160" t="s">
        <v>158</v>
      </c>
      <c r="E168" s="161" t="s">
        <v>19</v>
      </c>
      <c r="F168" s="162" t="s">
        <v>251</v>
      </c>
      <c r="H168" s="161" t="s">
        <v>19</v>
      </c>
      <c r="I168" s="163"/>
      <c r="L168" s="159"/>
      <c r="M168" s="164"/>
      <c r="T168" s="165"/>
      <c r="AT168" s="161" t="s">
        <v>158</v>
      </c>
      <c r="AU168" s="161" t="s">
        <v>81</v>
      </c>
      <c r="AV168" s="12" t="s">
        <v>79</v>
      </c>
      <c r="AW168" s="12" t="s">
        <v>33</v>
      </c>
      <c r="AX168" s="12" t="s">
        <v>72</v>
      </c>
      <c r="AY168" s="161" t="s">
        <v>143</v>
      </c>
    </row>
    <row r="169" spans="2:65" s="12" customFormat="1">
      <c r="B169" s="159"/>
      <c r="D169" s="160" t="s">
        <v>158</v>
      </c>
      <c r="E169" s="161" t="s">
        <v>19</v>
      </c>
      <c r="F169" s="162" t="s">
        <v>252</v>
      </c>
      <c r="H169" s="161" t="s">
        <v>19</v>
      </c>
      <c r="I169" s="163"/>
      <c r="L169" s="159"/>
      <c r="M169" s="164"/>
      <c r="T169" s="165"/>
      <c r="AT169" s="161" t="s">
        <v>158</v>
      </c>
      <c r="AU169" s="161" t="s">
        <v>81</v>
      </c>
      <c r="AV169" s="12" t="s">
        <v>79</v>
      </c>
      <c r="AW169" s="12" t="s">
        <v>33</v>
      </c>
      <c r="AX169" s="12" t="s">
        <v>72</v>
      </c>
      <c r="AY169" s="161" t="s">
        <v>143</v>
      </c>
    </row>
    <row r="170" spans="2:65" s="13" customFormat="1">
      <c r="B170" s="166"/>
      <c r="D170" s="160" t="s">
        <v>158</v>
      </c>
      <c r="E170" s="167" t="s">
        <v>19</v>
      </c>
      <c r="F170" s="168" t="s">
        <v>253</v>
      </c>
      <c r="H170" s="169">
        <v>10</v>
      </c>
      <c r="I170" s="170"/>
      <c r="L170" s="166"/>
      <c r="M170" s="171"/>
      <c r="T170" s="172"/>
      <c r="AT170" s="167" t="s">
        <v>158</v>
      </c>
      <c r="AU170" s="167" t="s">
        <v>81</v>
      </c>
      <c r="AV170" s="13" t="s">
        <v>81</v>
      </c>
      <c r="AW170" s="13" t="s">
        <v>33</v>
      </c>
      <c r="AX170" s="13" t="s">
        <v>79</v>
      </c>
      <c r="AY170" s="167" t="s">
        <v>143</v>
      </c>
    </row>
    <row r="171" spans="2:65" s="12" customFormat="1">
      <c r="B171" s="159"/>
      <c r="D171" s="160" t="s">
        <v>158</v>
      </c>
      <c r="E171" s="161" t="s">
        <v>19</v>
      </c>
      <c r="F171" s="162" t="s">
        <v>254</v>
      </c>
      <c r="H171" s="161" t="s">
        <v>19</v>
      </c>
      <c r="I171" s="163"/>
      <c r="L171" s="159"/>
      <c r="M171" s="164"/>
      <c r="T171" s="165"/>
      <c r="AT171" s="161" t="s">
        <v>158</v>
      </c>
      <c r="AU171" s="161" t="s">
        <v>81</v>
      </c>
      <c r="AV171" s="12" t="s">
        <v>79</v>
      </c>
      <c r="AW171" s="12" t="s">
        <v>33</v>
      </c>
      <c r="AX171" s="12" t="s">
        <v>72</v>
      </c>
      <c r="AY171" s="161" t="s">
        <v>143</v>
      </c>
    </row>
    <row r="172" spans="2:65" s="12" customFormat="1">
      <c r="B172" s="159"/>
      <c r="D172" s="160" t="s">
        <v>158</v>
      </c>
      <c r="E172" s="161" t="s">
        <v>19</v>
      </c>
      <c r="F172" s="162" t="s">
        <v>255</v>
      </c>
      <c r="H172" s="161" t="s">
        <v>19</v>
      </c>
      <c r="I172" s="163"/>
      <c r="L172" s="159"/>
      <c r="M172" s="164"/>
      <c r="T172" s="165"/>
      <c r="AT172" s="161" t="s">
        <v>158</v>
      </c>
      <c r="AU172" s="161" t="s">
        <v>81</v>
      </c>
      <c r="AV172" s="12" t="s">
        <v>79</v>
      </c>
      <c r="AW172" s="12" t="s">
        <v>33</v>
      </c>
      <c r="AX172" s="12" t="s">
        <v>72</v>
      </c>
      <c r="AY172" s="161" t="s">
        <v>143</v>
      </c>
    </row>
    <row r="173" spans="2:65" s="12" customFormat="1" ht="20.399999999999999">
      <c r="B173" s="159"/>
      <c r="D173" s="160" t="s">
        <v>158</v>
      </c>
      <c r="E173" s="161" t="s">
        <v>19</v>
      </c>
      <c r="F173" s="162" t="s">
        <v>256</v>
      </c>
      <c r="H173" s="161" t="s">
        <v>19</v>
      </c>
      <c r="I173" s="163"/>
      <c r="L173" s="159"/>
      <c r="M173" s="164"/>
      <c r="T173" s="165"/>
      <c r="AT173" s="161" t="s">
        <v>158</v>
      </c>
      <c r="AU173" s="161" t="s">
        <v>81</v>
      </c>
      <c r="AV173" s="12" t="s">
        <v>79</v>
      </c>
      <c r="AW173" s="12" t="s">
        <v>33</v>
      </c>
      <c r="AX173" s="12" t="s">
        <v>72</v>
      </c>
      <c r="AY173" s="161" t="s">
        <v>143</v>
      </c>
    </row>
    <row r="174" spans="2:65" s="11" customFormat="1" ht="22.8" customHeight="1">
      <c r="B174" s="120"/>
      <c r="D174" s="121" t="s">
        <v>71</v>
      </c>
      <c r="E174" s="130" t="s">
        <v>191</v>
      </c>
      <c r="F174" s="130" t="s">
        <v>257</v>
      </c>
      <c r="I174" s="123"/>
      <c r="J174" s="131">
        <f>BK174</f>
        <v>43136</v>
      </c>
      <c r="L174" s="120"/>
      <c r="M174" s="125"/>
      <c r="P174" s="126">
        <f>SUM(P175:P198)</f>
        <v>0</v>
      </c>
      <c r="R174" s="126">
        <f>SUM(R175:R198)</f>
        <v>5.4559999999999999E-3</v>
      </c>
      <c r="T174" s="127">
        <f>SUM(T175:T198)</f>
        <v>0.15311999999999998</v>
      </c>
      <c r="AR174" s="121" t="s">
        <v>79</v>
      </c>
      <c r="AT174" s="128" t="s">
        <v>71</v>
      </c>
      <c r="AU174" s="128" t="s">
        <v>79</v>
      </c>
      <c r="AY174" s="121" t="s">
        <v>143</v>
      </c>
      <c r="BK174" s="129">
        <f>SUM(BK175:BK198)</f>
        <v>43136</v>
      </c>
    </row>
    <row r="175" spans="2:65" s="1" customFormat="1" ht="24.15" customHeight="1">
      <c r="B175" s="33"/>
      <c r="C175" s="132" t="s">
        <v>7</v>
      </c>
      <c r="D175" s="132" t="s">
        <v>146</v>
      </c>
      <c r="E175" s="133" t="s">
        <v>258</v>
      </c>
      <c r="F175" s="134" t="s">
        <v>259</v>
      </c>
      <c r="G175" s="135" t="s">
        <v>260</v>
      </c>
      <c r="H175" s="136">
        <v>1.76</v>
      </c>
      <c r="I175" s="137">
        <v>7350</v>
      </c>
      <c r="J175" s="138">
        <f>ROUND(I175*H175,2)</f>
        <v>12936</v>
      </c>
      <c r="K175" s="134" t="s">
        <v>150</v>
      </c>
      <c r="L175" s="33"/>
      <c r="M175" s="139" t="s">
        <v>19</v>
      </c>
      <c r="N175" s="140" t="s">
        <v>43</v>
      </c>
      <c r="P175" s="141">
        <f>O175*H175</f>
        <v>0</v>
      </c>
      <c r="Q175" s="141">
        <v>3.0999999999999999E-3</v>
      </c>
      <c r="R175" s="141">
        <f>Q175*H175</f>
        <v>5.4559999999999999E-3</v>
      </c>
      <c r="S175" s="141">
        <v>8.6999999999999994E-2</v>
      </c>
      <c r="T175" s="142">
        <f>S175*H175</f>
        <v>0.15311999999999998</v>
      </c>
      <c r="AR175" s="143" t="s">
        <v>79</v>
      </c>
      <c r="AT175" s="143" t="s">
        <v>146</v>
      </c>
      <c r="AU175" s="143" t="s">
        <v>81</v>
      </c>
      <c r="AY175" s="18" t="s">
        <v>143</v>
      </c>
      <c r="BE175" s="144">
        <f>IF(N175="základní",J175,0)</f>
        <v>12936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79</v>
      </c>
      <c r="BK175" s="144">
        <f>ROUND(I175*H175,2)</f>
        <v>12936</v>
      </c>
      <c r="BL175" s="18" t="s">
        <v>79</v>
      </c>
      <c r="BM175" s="143" t="s">
        <v>261</v>
      </c>
    </row>
    <row r="176" spans="2:65" s="1" customFormat="1">
      <c r="B176" s="33"/>
      <c r="D176" s="145" t="s">
        <v>152</v>
      </c>
      <c r="F176" s="146" t="s">
        <v>262</v>
      </c>
      <c r="I176" s="147"/>
      <c r="L176" s="33"/>
      <c r="M176" s="148"/>
      <c r="T176" s="54"/>
      <c r="AT176" s="18" t="s">
        <v>152</v>
      </c>
      <c r="AU176" s="18" t="s">
        <v>81</v>
      </c>
    </row>
    <row r="177" spans="2:65" s="12" customFormat="1">
      <c r="B177" s="159"/>
      <c r="D177" s="160" t="s">
        <v>158</v>
      </c>
      <c r="E177" s="161" t="s">
        <v>19</v>
      </c>
      <c r="F177" s="162" t="s">
        <v>159</v>
      </c>
      <c r="H177" s="161" t="s">
        <v>19</v>
      </c>
      <c r="I177" s="163"/>
      <c r="L177" s="159"/>
      <c r="M177" s="164"/>
      <c r="T177" s="165"/>
      <c r="AT177" s="161" t="s">
        <v>158</v>
      </c>
      <c r="AU177" s="161" t="s">
        <v>81</v>
      </c>
      <c r="AV177" s="12" t="s">
        <v>79</v>
      </c>
      <c r="AW177" s="12" t="s">
        <v>33</v>
      </c>
      <c r="AX177" s="12" t="s">
        <v>72</v>
      </c>
      <c r="AY177" s="161" t="s">
        <v>143</v>
      </c>
    </row>
    <row r="178" spans="2:65" s="12" customFormat="1">
      <c r="B178" s="159"/>
      <c r="D178" s="160" t="s">
        <v>158</v>
      </c>
      <c r="E178" s="161" t="s">
        <v>19</v>
      </c>
      <c r="F178" s="162" t="s">
        <v>263</v>
      </c>
      <c r="H178" s="161" t="s">
        <v>19</v>
      </c>
      <c r="I178" s="163"/>
      <c r="L178" s="159"/>
      <c r="M178" s="164"/>
      <c r="T178" s="165"/>
      <c r="AT178" s="161" t="s">
        <v>158</v>
      </c>
      <c r="AU178" s="161" t="s">
        <v>81</v>
      </c>
      <c r="AV178" s="12" t="s">
        <v>79</v>
      </c>
      <c r="AW178" s="12" t="s">
        <v>33</v>
      </c>
      <c r="AX178" s="12" t="s">
        <v>72</v>
      </c>
      <c r="AY178" s="161" t="s">
        <v>143</v>
      </c>
    </row>
    <row r="179" spans="2:65" s="12" customFormat="1">
      <c r="B179" s="159"/>
      <c r="D179" s="160" t="s">
        <v>158</v>
      </c>
      <c r="E179" s="161" t="s">
        <v>19</v>
      </c>
      <c r="F179" s="162" t="s">
        <v>264</v>
      </c>
      <c r="H179" s="161" t="s">
        <v>19</v>
      </c>
      <c r="I179" s="163"/>
      <c r="L179" s="159"/>
      <c r="M179" s="164"/>
      <c r="T179" s="165"/>
      <c r="AT179" s="161" t="s">
        <v>158</v>
      </c>
      <c r="AU179" s="161" t="s">
        <v>81</v>
      </c>
      <c r="AV179" s="12" t="s">
        <v>79</v>
      </c>
      <c r="AW179" s="12" t="s">
        <v>33</v>
      </c>
      <c r="AX179" s="12" t="s">
        <v>72</v>
      </c>
      <c r="AY179" s="161" t="s">
        <v>143</v>
      </c>
    </row>
    <row r="180" spans="2:65" s="13" customFormat="1">
      <c r="B180" s="166"/>
      <c r="D180" s="160" t="s">
        <v>158</v>
      </c>
      <c r="E180" s="167" t="s">
        <v>19</v>
      </c>
      <c r="F180" s="168" t="s">
        <v>265</v>
      </c>
      <c r="H180" s="169">
        <v>1</v>
      </c>
      <c r="I180" s="170"/>
      <c r="L180" s="166"/>
      <c r="M180" s="171"/>
      <c r="T180" s="172"/>
      <c r="AT180" s="167" t="s">
        <v>158</v>
      </c>
      <c r="AU180" s="167" t="s">
        <v>81</v>
      </c>
      <c r="AV180" s="13" t="s">
        <v>81</v>
      </c>
      <c r="AW180" s="13" t="s">
        <v>33</v>
      </c>
      <c r="AX180" s="13" t="s">
        <v>72</v>
      </c>
      <c r="AY180" s="167" t="s">
        <v>143</v>
      </c>
    </row>
    <row r="181" spans="2:65" s="13" customFormat="1">
      <c r="B181" s="166"/>
      <c r="D181" s="160" t="s">
        <v>158</v>
      </c>
      <c r="E181" s="167" t="s">
        <v>19</v>
      </c>
      <c r="F181" s="168" t="s">
        <v>266</v>
      </c>
      <c r="H181" s="169">
        <v>0.76</v>
      </c>
      <c r="I181" s="170"/>
      <c r="L181" s="166"/>
      <c r="M181" s="171"/>
      <c r="T181" s="172"/>
      <c r="AT181" s="167" t="s">
        <v>158</v>
      </c>
      <c r="AU181" s="167" t="s">
        <v>81</v>
      </c>
      <c r="AV181" s="13" t="s">
        <v>81</v>
      </c>
      <c r="AW181" s="13" t="s">
        <v>33</v>
      </c>
      <c r="AX181" s="13" t="s">
        <v>72</v>
      </c>
      <c r="AY181" s="167" t="s">
        <v>143</v>
      </c>
    </row>
    <row r="182" spans="2:65" s="14" customFormat="1">
      <c r="B182" s="173"/>
      <c r="D182" s="160" t="s">
        <v>158</v>
      </c>
      <c r="E182" s="174" t="s">
        <v>19</v>
      </c>
      <c r="F182" s="175" t="s">
        <v>267</v>
      </c>
      <c r="H182" s="176">
        <v>1.76</v>
      </c>
      <c r="I182" s="177"/>
      <c r="L182" s="173"/>
      <c r="M182" s="178"/>
      <c r="T182" s="179"/>
      <c r="AT182" s="174" t="s">
        <v>158</v>
      </c>
      <c r="AU182" s="174" t="s">
        <v>81</v>
      </c>
      <c r="AV182" s="14" t="s">
        <v>168</v>
      </c>
      <c r="AW182" s="14" t="s">
        <v>33</v>
      </c>
      <c r="AX182" s="14" t="s">
        <v>79</v>
      </c>
      <c r="AY182" s="174" t="s">
        <v>143</v>
      </c>
    </row>
    <row r="183" spans="2:65" s="1" customFormat="1" ht="16.5" customHeight="1">
      <c r="B183" s="33"/>
      <c r="C183" s="132" t="s">
        <v>268</v>
      </c>
      <c r="D183" s="132" t="s">
        <v>146</v>
      </c>
      <c r="E183" s="133" t="s">
        <v>269</v>
      </c>
      <c r="F183" s="134" t="s">
        <v>270</v>
      </c>
      <c r="G183" s="135" t="s">
        <v>149</v>
      </c>
      <c r="H183" s="136">
        <v>2</v>
      </c>
      <c r="I183" s="137">
        <v>8000</v>
      </c>
      <c r="J183" s="138">
        <f>ROUND(I183*H183,2)</f>
        <v>16000</v>
      </c>
      <c r="K183" s="134" t="s">
        <v>19</v>
      </c>
      <c r="L183" s="33"/>
      <c r="M183" s="139" t="s">
        <v>19</v>
      </c>
      <c r="N183" s="140" t="s">
        <v>43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168</v>
      </c>
      <c r="AT183" s="143" t="s">
        <v>146</v>
      </c>
      <c r="AU183" s="143" t="s">
        <v>81</v>
      </c>
      <c r="AY183" s="18" t="s">
        <v>143</v>
      </c>
      <c r="BE183" s="144">
        <f>IF(N183="základní",J183,0)</f>
        <v>16000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79</v>
      </c>
      <c r="BK183" s="144">
        <f>ROUND(I183*H183,2)</f>
        <v>16000</v>
      </c>
      <c r="BL183" s="18" t="s">
        <v>168</v>
      </c>
      <c r="BM183" s="143" t="s">
        <v>271</v>
      </c>
    </row>
    <row r="184" spans="2:65" s="12" customFormat="1">
      <c r="B184" s="159"/>
      <c r="D184" s="160" t="s">
        <v>158</v>
      </c>
      <c r="E184" s="161" t="s">
        <v>19</v>
      </c>
      <c r="F184" s="162" t="s">
        <v>246</v>
      </c>
      <c r="H184" s="161" t="s">
        <v>19</v>
      </c>
      <c r="I184" s="163"/>
      <c r="L184" s="159"/>
      <c r="M184" s="164"/>
      <c r="T184" s="165"/>
      <c r="AT184" s="161" t="s">
        <v>158</v>
      </c>
      <c r="AU184" s="161" t="s">
        <v>81</v>
      </c>
      <c r="AV184" s="12" t="s">
        <v>79</v>
      </c>
      <c r="AW184" s="12" t="s">
        <v>33</v>
      </c>
      <c r="AX184" s="12" t="s">
        <v>72</v>
      </c>
      <c r="AY184" s="161" t="s">
        <v>143</v>
      </c>
    </row>
    <row r="185" spans="2:65" s="12" customFormat="1">
      <c r="B185" s="159"/>
      <c r="D185" s="160" t="s">
        <v>158</v>
      </c>
      <c r="E185" s="161" t="s">
        <v>19</v>
      </c>
      <c r="F185" s="162" t="s">
        <v>159</v>
      </c>
      <c r="H185" s="161" t="s">
        <v>19</v>
      </c>
      <c r="I185" s="163"/>
      <c r="L185" s="159"/>
      <c r="M185" s="164"/>
      <c r="T185" s="165"/>
      <c r="AT185" s="161" t="s">
        <v>158</v>
      </c>
      <c r="AU185" s="161" t="s">
        <v>81</v>
      </c>
      <c r="AV185" s="12" t="s">
        <v>79</v>
      </c>
      <c r="AW185" s="12" t="s">
        <v>33</v>
      </c>
      <c r="AX185" s="12" t="s">
        <v>72</v>
      </c>
      <c r="AY185" s="161" t="s">
        <v>143</v>
      </c>
    </row>
    <row r="186" spans="2:65" s="12" customFormat="1">
      <c r="B186" s="159"/>
      <c r="D186" s="160" t="s">
        <v>158</v>
      </c>
      <c r="E186" s="161" t="s">
        <v>19</v>
      </c>
      <c r="F186" s="162" t="s">
        <v>263</v>
      </c>
      <c r="H186" s="161" t="s">
        <v>19</v>
      </c>
      <c r="I186" s="163"/>
      <c r="L186" s="159"/>
      <c r="M186" s="164"/>
      <c r="T186" s="165"/>
      <c r="AT186" s="161" t="s">
        <v>158</v>
      </c>
      <c r="AU186" s="161" t="s">
        <v>81</v>
      </c>
      <c r="AV186" s="12" t="s">
        <v>79</v>
      </c>
      <c r="AW186" s="12" t="s">
        <v>33</v>
      </c>
      <c r="AX186" s="12" t="s">
        <v>72</v>
      </c>
      <c r="AY186" s="161" t="s">
        <v>143</v>
      </c>
    </row>
    <row r="187" spans="2:65" s="12" customFormat="1">
      <c r="B187" s="159"/>
      <c r="D187" s="160" t="s">
        <v>158</v>
      </c>
      <c r="E187" s="161" t="s">
        <v>19</v>
      </c>
      <c r="F187" s="162" t="s">
        <v>272</v>
      </c>
      <c r="H187" s="161" t="s">
        <v>19</v>
      </c>
      <c r="I187" s="163"/>
      <c r="L187" s="159"/>
      <c r="M187" s="164"/>
      <c r="T187" s="165"/>
      <c r="AT187" s="161" t="s">
        <v>158</v>
      </c>
      <c r="AU187" s="161" t="s">
        <v>81</v>
      </c>
      <c r="AV187" s="12" t="s">
        <v>79</v>
      </c>
      <c r="AW187" s="12" t="s">
        <v>33</v>
      </c>
      <c r="AX187" s="12" t="s">
        <v>72</v>
      </c>
      <c r="AY187" s="161" t="s">
        <v>143</v>
      </c>
    </row>
    <row r="188" spans="2:65" s="12" customFormat="1">
      <c r="B188" s="159"/>
      <c r="D188" s="160" t="s">
        <v>158</v>
      </c>
      <c r="E188" s="161" t="s">
        <v>19</v>
      </c>
      <c r="F188" s="162" t="s">
        <v>273</v>
      </c>
      <c r="H188" s="161" t="s">
        <v>19</v>
      </c>
      <c r="I188" s="163"/>
      <c r="L188" s="159"/>
      <c r="M188" s="164"/>
      <c r="T188" s="165"/>
      <c r="AT188" s="161" t="s">
        <v>158</v>
      </c>
      <c r="AU188" s="161" t="s">
        <v>81</v>
      </c>
      <c r="AV188" s="12" t="s">
        <v>79</v>
      </c>
      <c r="AW188" s="12" t="s">
        <v>33</v>
      </c>
      <c r="AX188" s="12" t="s">
        <v>72</v>
      </c>
      <c r="AY188" s="161" t="s">
        <v>143</v>
      </c>
    </row>
    <row r="189" spans="2:65" s="12" customFormat="1">
      <c r="B189" s="159"/>
      <c r="D189" s="160" t="s">
        <v>158</v>
      </c>
      <c r="E189" s="161" t="s">
        <v>19</v>
      </c>
      <c r="F189" s="162" t="s">
        <v>274</v>
      </c>
      <c r="H189" s="161" t="s">
        <v>19</v>
      </c>
      <c r="I189" s="163"/>
      <c r="L189" s="159"/>
      <c r="M189" s="164"/>
      <c r="T189" s="165"/>
      <c r="AT189" s="161" t="s">
        <v>158</v>
      </c>
      <c r="AU189" s="161" t="s">
        <v>81</v>
      </c>
      <c r="AV189" s="12" t="s">
        <v>79</v>
      </c>
      <c r="AW189" s="12" t="s">
        <v>33</v>
      </c>
      <c r="AX189" s="12" t="s">
        <v>72</v>
      </c>
      <c r="AY189" s="161" t="s">
        <v>143</v>
      </c>
    </row>
    <row r="190" spans="2:65" s="13" customFormat="1">
      <c r="B190" s="166"/>
      <c r="D190" s="160" t="s">
        <v>158</v>
      </c>
      <c r="E190" s="167" t="s">
        <v>19</v>
      </c>
      <c r="F190" s="168" t="s">
        <v>81</v>
      </c>
      <c r="H190" s="169">
        <v>2</v>
      </c>
      <c r="I190" s="170"/>
      <c r="L190" s="166"/>
      <c r="M190" s="171"/>
      <c r="T190" s="172"/>
      <c r="AT190" s="167" t="s">
        <v>158</v>
      </c>
      <c r="AU190" s="167" t="s">
        <v>81</v>
      </c>
      <c r="AV190" s="13" t="s">
        <v>81</v>
      </c>
      <c r="AW190" s="13" t="s">
        <v>33</v>
      </c>
      <c r="AX190" s="13" t="s">
        <v>79</v>
      </c>
      <c r="AY190" s="167" t="s">
        <v>143</v>
      </c>
    </row>
    <row r="191" spans="2:65" s="1" customFormat="1" ht="16.5" customHeight="1">
      <c r="B191" s="33"/>
      <c r="C191" s="132" t="s">
        <v>275</v>
      </c>
      <c r="D191" s="132" t="s">
        <v>146</v>
      </c>
      <c r="E191" s="133" t="s">
        <v>276</v>
      </c>
      <c r="F191" s="134" t="s">
        <v>277</v>
      </c>
      <c r="G191" s="135" t="s">
        <v>149</v>
      </c>
      <c r="H191" s="136">
        <v>2</v>
      </c>
      <c r="I191" s="137">
        <v>7100</v>
      </c>
      <c r="J191" s="138">
        <f>ROUND(I191*H191,2)</f>
        <v>14200</v>
      </c>
      <c r="K191" s="134" t="s">
        <v>19</v>
      </c>
      <c r="L191" s="33"/>
      <c r="M191" s="139" t="s">
        <v>19</v>
      </c>
      <c r="N191" s="140" t="s">
        <v>43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168</v>
      </c>
      <c r="AT191" s="143" t="s">
        <v>146</v>
      </c>
      <c r="AU191" s="143" t="s">
        <v>81</v>
      </c>
      <c r="AY191" s="18" t="s">
        <v>143</v>
      </c>
      <c r="BE191" s="144">
        <f>IF(N191="základní",J191,0)</f>
        <v>14200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79</v>
      </c>
      <c r="BK191" s="144">
        <f>ROUND(I191*H191,2)</f>
        <v>14200</v>
      </c>
      <c r="BL191" s="18" t="s">
        <v>168</v>
      </c>
      <c r="BM191" s="143" t="s">
        <v>278</v>
      </c>
    </row>
    <row r="192" spans="2:65" s="12" customFormat="1">
      <c r="B192" s="159"/>
      <c r="D192" s="160" t="s">
        <v>158</v>
      </c>
      <c r="E192" s="161" t="s">
        <v>19</v>
      </c>
      <c r="F192" s="162" t="s">
        <v>246</v>
      </c>
      <c r="H192" s="161" t="s">
        <v>19</v>
      </c>
      <c r="I192" s="163"/>
      <c r="L192" s="159"/>
      <c r="M192" s="164"/>
      <c r="T192" s="165"/>
      <c r="AT192" s="161" t="s">
        <v>158</v>
      </c>
      <c r="AU192" s="161" t="s">
        <v>81</v>
      </c>
      <c r="AV192" s="12" t="s">
        <v>79</v>
      </c>
      <c r="AW192" s="12" t="s">
        <v>33</v>
      </c>
      <c r="AX192" s="12" t="s">
        <v>72</v>
      </c>
      <c r="AY192" s="161" t="s">
        <v>143</v>
      </c>
    </row>
    <row r="193" spans="2:65" s="12" customFormat="1">
      <c r="B193" s="159"/>
      <c r="D193" s="160" t="s">
        <v>158</v>
      </c>
      <c r="E193" s="161" t="s">
        <v>19</v>
      </c>
      <c r="F193" s="162" t="s">
        <v>159</v>
      </c>
      <c r="H193" s="161" t="s">
        <v>19</v>
      </c>
      <c r="I193" s="163"/>
      <c r="L193" s="159"/>
      <c r="M193" s="164"/>
      <c r="T193" s="165"/>
      <c r="AT193" s="161" t="s">
        <v>158</v>
      </c>
      <c r="AU193" s="161" t="s">
        <v>81</v>
      </c>
      <c r="AV193" s="12" t="s">
        <v>79</v>
      </c>
      <c r="AW193" s="12" t="s">
        <v>33</v>
      </c>
      <c r="AX193" s="12" t="s">
        <v>72</v>
      </c>
      <c r="AY193" s="161" t="s">
        <v>143</v>
      </c>
    </row>
    <row r="194" spans="2:65" s="12" customFormat="1">
      <c r="B194" s="159"/>
      <c r="D194" s="160" t="s">
        <v>158</v>
      </c>
      <c r="E194" s="161" t="s">
        <v>19</v>
      </c>
      <c r="F194" s="162" t="s">
        <v>263</v>
      </c>
      <c r="H194" s="161" t="s">
        <v>19</v>
      </c>
      <c r="I194" s="163"/>
      <c r="L194" s="159"/>
      <c r="M194" s="164"/>
      <c r="T194" s="165"/>
      <c r="AT194" s="161" t="s">
        <v>158</v>
      </c>
      <c r="AU194" s="161" t="s">
        <v>81</v>
      </c>
      <c r="AV194" s="12" t="s">
        <v>79</v>
      </c>
      <c r="AW194" s="12" t="s">
        <v>33</v>
      </c>
      <c r="AX194" s="12" t="s">
        <v>72</v>
      </c>
      <c r="AY194" s="161" t="s">
        <v>143</v>
      </c>
    </row>
    <row r="195" spans="2:65" s="12" customFormat="1">
      <c r="B195" s="159"/>
      <c r="D195" s="160" t="s">
        <v>158</v>
      </c>
      <c r="E195" s="161" t="s">
        <v>19</v>
      </c>
      <c r="F195" s="162" t="s">
        <v>272</v>
      </c>
      <c r="H195" s="161" t="s">
        <v>19</v>
      </c>
      <c r="I195" s="163"/>
      <c r="L195" s="159"/>
      <c r="M195" s="164"/>
      <c r="T195" s="165"/>
      <c r="AT195" s="161" t="s">
        <v>158</v>
      </c>
      <c r="AU195" s="161" t="s">
        <v>81</v>
      </c>
      <c r="AV195" s="12" t="s">
        <v>79</v>
      </c>
      <c r="AW195" s="12" t="s">
        <v>33</v>
      </c>
      <c r="AX195" s="12" t="s">
        <v>72</v>
      </c>
      <c r="AY195" s="161" t="s">
        <v>143</v>
      </c>
    </row>
    <row r="196" spans="2:65" s="12" customFormat="1">
      <c r="B196" s="159"/>
      <c r="D196" s="160" t="s">
        <v>158</v>
      </c>
      <c r="E196" s="161" t="s">
        <v>19</v>
      </c>
      <c r="F196" s="162" t="s">
        <v>279</v>
      </c>
      <c r="H196" s="161" t="s">
        <v>19</v>
      </c>
      <c r="I196" s="163"/>
      <c r="L196" s="159"/>
      <c r="M196" s="164"/>
      <c r="T196" s="165"/>
      <c r="AT196" s="161" t="s">
        <v>158</v>
      </c>
      <c r="AU196" s="161" t="s">
        <v>81</v>
      </c>
      <c r="AV196" s="12" t="s">
        <v>79</v>
      </c>
      <c r="AW196" s="12" t="s">
        <v>33</v>
      </c>
      <c r="AX196" s="12" t="s">
        <v>72</v>
      </c>
      <c r="AY196" s="161" t="s">
        <v>143</v>
      </c>
    </row>
    <row r="197" spans="2:65" s="12" customFormat="1">
      <c r="B197" s="159"/>
      <c r="D197" s="160" t="s">
        <v>158</v>
      </c>
      <c r="E197" s="161" t="s">
        <v>19</v>
      </c>
      <c r="F197" s="162" t="s">
        <v>274</v>
      </c>
      <c r="H197" s="161" t="s">
        <v>19</v>
      </c>
      <c r="I197" s="163"/>
      <c r="L197" s="159"/>
      <c r="M197" s="164"/>
      <c r="T197" s="165"/>
      <c r="AT197" s="161" t="s">
        <v>158</v>
      </c>
      <c r="AU197" s="161" t="s">
        <v>81</v>
      </c>
      <c r="AV197" s="12" t="s">
        <v>79</v>
      </c>
      <c r="AW197" s="12" t="s">
        <v>33</v>
      </c>
      <c r="AX197" s="12" t="s">
        <v>72</v>
      </c>
      <c r="AY197" s="161" t="s">
        <v>143</v>
      </c>
    </row>
    <row r="198" spans="2:65" s="13" customFormat="1">
      <c r="B198" s="166"/>
      <c r="D198" s="160" t="s">
        <v>158</v>
      </c>
      <c r="E198" s="167" t="s">
        <v>19</v>
      </c>
      <c r="F198" s="168" t="s">
        <v>81</v>
      </c>
      <c r="H198" s="169">
        <v>2</v>
      </c>
      <c r="I198" s="170"/>
      <c r="L198" s="166"/>
      <c r="M198" s="171"/>
      <c r="T198" s="172"/>
      <c r="AT198" s="167" t="s">
        <v>158</v>
      </c>
      <c r="AU198" s="167" t="s">
        <v>81</v>
      </c>
      <c r="AV198" s="13" t="s">
        <v>81</v>
      </c>
      <c r="AW198" s="13" t="s">
        <v>33</v>
      </c>
      <c r="AX198" s="13" t="s">
        <v>79</v>
      </c>
      <c r="AY198" s="167" t="s">
        <v>143</v>
      </c>
    </row>
    <row r="199" spans="2:65" s="11" customFormat="1" ht="22.8" customHeight="1">
      <c r="B199" s="120"/>
      <c r="D199" s="121" t="s">
        <v>71</v>
      </c>
      <c r="E199" s="130" t="s">
        <v>280</v>
      </c>
      <c r="F199" s="130" t="s">
        <v>281</v>
      </c>
      <c r="I199" s="123"/>
      <c r="J199" s="131">
        <f>BK199</f>
        <v>117.29999999999998</v>
      </c>
      <c r="L199" s="120"/>
      <c r="M199" s="125"/>
      <c r="P199" s="126">
        <f>SUM(P200:P206)</f>
        <v>0</v>
      </c>
      <c r="R199" s="126">
        <f>SUM(R200:R206)</f>
        <v>0</v>
      </c>
      <c r="T199" s="127">
        <f>SUM(T200:T206)</f>
        <v>0</v>
      </c>
      <c r="AR199" s="121" t="s">
        <v>79</v>
      </c>
      <c r="AT199" s="128" t="s">
        <v>71</v>
      </c>
      <c r="AU199" s="128" t="s">
        <v>79</v>
      </c>
      <c r="AY199" s="121" t="s">
        <v>143</v>
      </c>
      <c r="BK199" s="129">
        <f>SUM(BK200:BK206)</f>
        <v>117.29999999999998</v>
      </c>
    </row>
    <row r="200" spans="2:65" s="1" customFormat="1" ht="21.75" customHeight="1">
      <c r="B200" s="33"/>
      <c r="C200" s="132" t="s">
        <v>282</v>
      </c>
      <c r="D200" s="132" t="s">
        <v>146</v>
      </c>
      <c r="E200" s="133" t="s">
        <v>283</v>
      </c>
      <c r="F200" s="134" t="s">
        <v>284</v>
      </c>
      <c r="G200" s="135" t="s">
        <v>285</v>
      </c>
      <c r="H200" s="136">
        <v>0.153</v>
      </c>
      <c r="I200" s="137">
        <v>228</v>
      </c>
      <c r="J200" s="138">
        <f>ROUND(I200*H200,2)</f>
        <v>34.880000000000003</v>
      </c>
      <c r="K200" s="134" t="s">
        <v>150</v>
      </c>
      <c r="L200" s="33"/>
      <c r="M200" s="139" t="s">
        <v>19</v>
      </c>
      <c r="N200" s="140" t="s">
        <v>43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168</v>
      </c>
      <c r="AT200" s="143" t="s">
        <v>146</v>
      </c>
      <c r="AU200" s="143" t="s">
        <v>81</v>
      </c>
      <c r="AY200" s="18" t="s">
        <v>143</v>
      </c>
      <c r="BE200" s="144">
        <f>IF(N200="základní",J200,0)</f>
        <v>34.880000000000003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79</v>
      </c>
      <c r="BK200" s="144">
        <f>ROUND(I200*H200,2)</f>
        <v>34.880000000000003</v>
      </c>
      <c r="BL200" s="18" t="s">
        <v>168</v>
      </c>
      <c r="BM200" s="143" t="s">
        <v>286</v>
      </c>
    </row>
    <row r="201" spans="2:65" s="1" customFormat="1">
      <c r="B201" s="33"/>
      <c r="D201" s="145" t="s">
        <v>152</v>
      </c>
      <c r="F201" s="146" t="s">
        <v>287</v>
      </c>
      <c r="I201" s="147"/>
      <c r="L201" s="33"/>
      <c r="M201" s="148"/>
      <c r="T201" s="54"/>
      <c r="AT201" s="18" t="s">
        <v>152</v>
      </c>
      <c r="AU201" s="18" t="s">
        <v>81</v>
      </c>
    </row>
    <row r="202" spans="2:65" s="1" customFormat="1" ht="24.15" customHeight="1">
      <c r="B202" s="33"/>
      <c r="C202" s="132" t="s">
        <v>288</v>
      </c>
      <c r="D202" s="132" t="s">
        <v>146</v>
      </c>
      <c r="E202" s="133" t="s">
        <v>289</v>
      </c>
      <c r="F202" s="134" t="s">
        <v>290</v>
      </c>
      <c r="G202" s="135" t="s">
        <v>285</v>
      </c>
      <c r="H202" s="136">
        <v>2.907</v>
      </c>
      <c r="I202" s="137">
        <v>13.3</v>
      </c>
      <c r="J202" s="138">
        <f>ROUND(I202*H202,2)</f>
        <v>38.659999999999997</v>
      </c>
      <c r="K202" s="134" t="s">
        <v>150</v>
      </c>
      <c r="L202" s="33"/>
      <c r="M202" s="139" t="s">
        <v>19</v>
      </c>
      <c r="N202" s="140" t="s">
        <v>43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168</v>
      </c>
      <c r="AT202" s="143" t="s">
        <v>146</v>
      </c>
      <c r="AU202" s="143" t="s">
        <v>81</v>
      </c>
      <c r="AY202" s="18" t="s">
        <v>143</v>
      </c>
      <c r="BE202" s="144">
        <f>IF(N202="základní",J202,0)</f>
        <v>38.659999999999997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79</v>
      </c>
      <c r="BK202" s="144">
        <f>ROUND(I202*H202,2)</f>
        <v>38.659999999999997</v>
      </c>
      <c r="BL202" s="18" t="s">
        <v>168</v>
      </c>
      <c r="BM202" s="143" t="s">
        <v>291</v>
      </c>
    </row>
    <row r="203" spans="2:65" s="1" customFormat="1">
      <c r="B203" s="33"/>
      <c r="D203" s="145" t="s">
        <v>152</v>
      </c>
      <c r="F203" s="146" t="s">
        <v>292</v>
      </c>
      <c r="I203" s="147"/>
      <c r="L203" s="33"/>
      <c r="M203" s="148"/>
      <c r="T203" s="54"/>
      <c r="AT203" s="18" t="s">
        <v>152</v>
      </c>
      <c r="AU203" s="18" t="s">
        <v>81</v>
      </c>
    </row>
    <row r="204" spans="2:65" s="13" customFormat="1">
      <c r="B204" s="166"/>
      <c r="D204" s="160" t="s">
        <v>158</v>
      </c>
      <c r="F204" s="168" t="s">
        <v>293</v>
      </c>
      <c r="H204" s="169">
        <v>2.907</v>
      </c>
      <c r="I204" s="170"/>
      <c r="L204" s="166"/>
      <c r="M204" s="171"/>
      <c r="T204" s="172"/>
      <c r="AT204" s="167" t="s">
        <v>158</v>
      </c>
      <c r="AU204" s="167" t="s">
        <v>81</v>
      </c>
      <c r="AV204" s="13" t="s">
        <v>81</v>
      </c>
      <c r="AW204" s="13" t="s">
        <v>4</v>
      </c>
      <c r="AX204" s="13" t="s">
        <v>79</v>
      </c>
      <c r="AY204" s="167" t="s">
        <v>143</v>
      </c>
    </row>
    <row r="205" spans="2:65" s="1" customFormat="1" ht="24.15" customHeight="1">
      <c r="B205" s="33"/>
      <c r="C205" s="132" t="s">
        <v>294</v>
      </c>
      <c r="D205" s="132" t="s">
        <v>146</v>
      </c>
      <c r="E205" s="133" t="s">
        <v>295</v>
      </c>
      <c r="F205" s="134" t="s">
        <v>296</v>
      </c>
      <c r="G205" s="135" t="s">
        <v>285</v>
      </c>
      <c r="H205" s="136">
        <v>0.153</v>
      </c>
      <c r="I205" s="137">
        <v>286</v>
      </c>
      <c r="J205" s="138">
        <f>ROUND(I205*H205,2)</f>
        <v>43.76</v>
      </c>
      <c r="K205" s="134" t="s">
        <v>150</v>
      </c>
      <c r="L205" s="33"/>
      <c r="M205" s="139" t="s">
        <v>19</v>
      </c>
      <c r="N205" s="140" t="s">
        <v>43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168</v>
      </c>
      <c r="AT205" s="143" t="s">
        <v>146</v>
      </c>
      <c r="AU205" s="143" t="s">
        <v>81</v>
      </c>
      <c r="AY205" s="18" t="s">
        <v>143</v>
      </c>
      <c r="BE205" s="144">
        <f>IF(N205="základní",J205,0)</f>
        <v>43.76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79</v>
      </c>
      <c r="BK205" s="144">
        <f>ROUND(I205*H205,2)</f>
        <v>43.76</v>
      </c>
      <c r="BL205" s="18" t="s">
        <v>168</v>
      </c>
      <c r="BM205" s="143" t="s">
        <v>297</v>
      </c>
    </row>
    <row r="206" spans="2:65" s="1" customFormat="1">
      <c r="B206" s="33"/>
      <c r="D206" s="145" t="s">
        <v>152</v>
      </c>
      <c r="F206" s="146" t="s">
        <v>298</v>
      </c>
      <c r="I206" s="147"/>
      <c r="L206" s="33"/>
      <c r="M206" s="148"/>
      <c r="T206" s="54"/>
      <c r="AT206" s="18" t="s">
        <v>152</v>
      </c>
      <c r="AU206" s="18" t="s">
        <v>81</v>
      </c>
    </row>
    <row r="207" spans="2:65" s="11" customFormat="1" ht="25.95" customHeight="1">
      <c r="B207" s="120"/>
      <c r="D207" s="121" t="s">
        <v>71</v>
      </c>
      <c r="E207" s="122" t="s">
        <v>299</v>
      </c>
      <c r="F207" s="122" t="s">
        <v>300</v>
      </c>
      <c r="I207" s="123"/>
      <c r="J207" s="124">
        <f>BK207</f>
        <v>395000</v>
      </c>
      <c r="L207" s="120"/>
      <c r="M207" s="125"/>
      <c r="P207" s="126">
        <f>P208+P219</f>
        <v>0</v>
      </c>
      <c r="R207" s="126">
        <f>R208+R219</f>
        <v>2.8420000000000001E-2</v>
      </c>
      <c r="T207" s="127">
        <f>T208+T219</f>
        <v>0</v>
      </c>
      <c r="AR207" s="121" t="s">
        <v>81</v>
      </c>
      <c r="AT207" s="128" t="s">
        <v>71</v>
      </c>
      <c r="AU207" s="128" t="s">
        <v>72</v>
      </c>
      <c r="AY207" s="121" t="s">
        <v>143</v>
      </c>
      <c r="BK207" s="129">
        <f>BK208+BK219</f>
        <v>395000</v>
      </c>
    </row>
    <row r="208" spans="2:65" s="11" customFormat="1" ht="22.8" customHeight="1">
      <c r="B208" s="120"/>
      <c r="D208" s="121" t="s">
        <v>71</v>
      </c>
      <c r="E208" s="130" t="s">
        <v>301</v>
      </c>
      <c r="F208" s="130" t="s">
        <v>302</v>
      </c>
      <c r="I208" s="123"/>
      <c r="J208" s="131">
        <f>BK208</f>
        <v>385000</v>
      </c>
      <c r="L208" s="120"/>
      <c r="M208" s="125"/>
      <c r="P208" s="126">
        <f>SUM(P209:P218)</f>
        <v>0</v>
      </c>
      <c r="R208" s="126">
        <f>SUM(R209:R218)</f>
        <v>2.8420000000000001E-2</v>
      </c>
      <c r="T208" s="127">
        <f>SUM(T209:T218)</f>
        <v>0</v>
      </c>
      <c r="AR208" s="121" t="s">
        <v>81</v>
      </c>
      <c r="AT208" s="128" t="s">
        <v>71</v>
      </c>
      <c r="AU208" s="128" t="s">
        <v>79</v>
      </c>
      <c r="AY208" s="121" t="s">
        <v>143</v>
      </c>
      <c r="BK208" s="129">
        <f>SUM(BK209:BK218)</f>
        <v>385000</v>
      </c>
    </row>
    <row r="209" spans="2:65" s="1" customFormat="1" ht="16.5" customHeight="1">
      <c r="B209" s="33"/>
      <c r="C209" s="132" t="s">
        <v>303</v>
      </c>
      <c r="D209" s="132" t="s">
        <v>146</v>
      </c>
      <c r="E209" s="133" t="s">
        <v>304</v>
      </c>
      <c r="F209" s="134" t="s">
        <v>305</v>
      </c>
      <c r="G209" s="135" t="s">
        <v>306</v>
      </c>
      <c r="H209" s="136">
        <v>1</v>
      </c>
      <c r="I209" s="137">
        <v>385000</v>
      </c>
      <c r="J209" s="138">
        <f>ROUND(I209*H209,2)</f>
        <v>385000</v>
      </c>
      <c r="K209" s="134" t="s">
        <v>19</v>
      </c>
      <c r="L209" s="33"/>
      <c r="M209" s="139" t="s">
        <v>19</v>
      </c>
      <c r="N209" s="140" t="s">
        <v>43</v>
      </c>
      <c r="P209" s="141">
        <f>O209*H209</f>
        <v>0</v>
      </c>
      <c r="Q209" s="141">
        <v>2.8420000000000001E-2</v>
      </c>
      <c r="R209" s="141">
        <f>Q209*H209</f>
        <v>2.8420000000000001E-2</v>
      </c>
      <c r="S209" s="141">
        <v>0</v>
      </c>
      <c r="T209" s="142">
        <f>S209*H209</f>
        <v>0</v>
      </c>
      <c r="AR209" s="143" t="s">
        <v>79</v>
      </c>
      <c r="AT209" s="143" t="s">
        <v>146</v>
      </c>
      <c r="AU209" s="143" t="s">
        <v>81</v>
      </c>
      <c r="AY209" s="18" t="s">
        <v>143</v>
      </c>
      <c r="BE209" s="144">
        <f>IF(N209="základní",J209,0)</f>
        <v>385000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79</v>
      </c>
      <c r="BK209" s="144">
        <f>ROUND(I209*H209,2)</f>
        <v>385000</v>
      </c>
      <c r="BL209" s="18" t="s">
        <v>79</v>
      </c>
      <c r="BM209" s="143" t="s">
        <v>307</v>
      </c>
    </row>
    <row r="210" spans="2:65" s="12" customFormat="1">
      <c r="B210" s="159"/>
      <c r="D210" s="160" t="s">
        <v>158</v>
      </c>
      <c r="E210" s="161" t="s">
        <v>19</v>
      </c>
      <c r="F210" s="162" t="s">
        <v>246</v>
      </c>
      <c r="H210" s="161" t="s">
        <v>19</v>
      </c>
      <c r="I210" s="163"/>
      <c r="L210" s="159"/>
      <c r="M210" s="164"/>
      <c r="T210" s="165"/>
      <c r="AT210" s="161" t="s">
        <v>158</v>
      </c>
      <c r="AU210" s="161" t="s">
        <v>81</v>
      </c>
      <c r="AV210" s="12" t="s">
        <v>79</v>
      </c>
      <c r="AW210" s="12" t="s">
        <v>33</v>
      </c>
      <c r="AX210" s="12" t="s">
        <v>72</v>
      </c>
      <c r="AY210" s="161" t="s">
        <v>143</v>
      </c>
    </row>
    <row r="211" spans="2:65" s="12" customFormat="1">
      <c r="B211" s="159"/>
      <c r="D211" s="160" t="s">
        <v>158</v>
      </c>
      <c r="E211" s="161" t="s">
        <v>19</v>
      </c>
      <c r="F211" s="162" t="s">
        <v>159</v>
      </c>
      <c r="H211" s="161" t="s">
        <v>19</v>
      </c>
      <c r="I211" s="163"/>
      <c r="L211" s="159"/>
      <c r="M211" s="164"/>
      <c r="T211" s="165"/>
      <c r="AT211" s="161" t="s">
        <v>158</v>
      </c>
      <c r="AU211" s="161" t="s">
        <v>81</v>
      </c>
      <c r="AV211" s="12" t="s">
        <v>79</v>
      </c>
      <c r="AW211" s="12" t="s">
        <v>33</v>
      </c>
      <c r="AX211" s="12" t="s">
        <v>72</v>
      </c>
      <c r="AY211" s="161" t="s">
        <v>143</v>
      </c>
    </row>
    <row r="212" spans="2:65" s="12" customFormat="1">
      <c r="B212" s="159"/>
      <c r="D212" s="160" t="s">
        <v>158</v>
      </c>
      <c r="E212" s="161" t="s">
        <v>19</v>
      </c>
      <c r="F212" s="162" t="s">
        <v>308</v>
      </c>
      <c r="H212" s="161" t="s">
        <v>19</v>
      </c>
      <c r="I212" s="163"/>
      <c r="L212" s="159"/>
      <c r="M212" s="164"/>
      <c r="T212" s="165"/>
      <c r="AT212" s="161" t="s">
        <v>158</v>
      </c>
      <c r="AU212" s="161" t="s">
        <v>81</v>
      </c>
      <c r="AV212" s="12" t="s">
        <v>79</v>
      </c>
      <c r="AW212" s="12" t="s">
        <v>33</v>
      </c>
      <c r="AX212" s="12" t="s">
        <v>72</v>
      </c>
      <c r="AY212" s="161" t="s">
        <v>143</v>
      </c>
    </row>
    <row r="213" spans="2:65" s="12" customFormat="1">
      <c r="B213" s="159"/>
      <c r="D213" s="160" t="s">
        <v>158</v>
      </c>
      <c r="E213" s="161" t="s">
        <v>19</v>
      </c>
      <c r="F213" s="162" t="s">
        <v>309</v>
      </c>
      <c r="H213" s="161" t="s">
        <v>19</v>
      </c>
      <c r="I213" s="163"/>
      <c r="L213" s="159"/>
      <c r="M213" s="164"/>
      <c r="T213" s="165"/>
      <c r="AT213" s="161" t="s">
        <v>158</v>
      </c>
      <c r="AU213" s="161" t="s">
        <v>81</v>
      </c>
      <c r="AV213" s="12" t="s">
        <v>79</v>
      </c>
      <c r="AW213" s="12" t="s">
        <v>33</v>
      </c>
      <c r="AX213" s="12" t="s">
        <v>72</v>
      </c>
      <c r="AY213" s="161" t="s">
        <v>143</v>
      </c>
    </row>
    <row r="214" spans="2:65" s="12" customFormat="1">
      <c r="B214" s="159"/>
      <c r="D214" s="160" t="s">
        <v>158</v>
      </c>
      <c r="E214" s="161" t="s">
        <v>19</v>
      </c>
      <c r="F214" s="162" t="s">
        <v>310</v>
      </c>
      <c r="H214" s="161" t="s">
        <v>19</v>
      </c>
      <c r="I214" s="163"/>
      <c r="L214" s="159"/>
      <c r="M214" s="164"/>
      <c r="T214" s="165"/>
      <c r="AT214" s="161" t="s">
        <v>158</v>
      </c>
      <c r="AU214" s="161" t="s">
        <v>81</v>
      </c>
      <c r="AV214" s="12" t="s">
        <v>79</v>
      </c>
      <c r="AW214" s="12" t="s">
        <v>33</v>
      </c>
      <c r="AX214" s="12" t="s">
        <v>72</v>
      </c>
      <c r="AY214" s="161" t="s">
        <v>143</v>
      </c>
    </row>
    <row r="215" spans="2:65" s="12" customFormat="1">
      <c r="B215" s="159"/>
      <c r="D215" s="160" t="s">
        <v>158</v>
      </c>
      <c r="E215" s="161" t="s">
        <v>19</v>
      </c>
      <c r="F215" s="162" t="s">
        <v>311</v>
      </c>
      <c r="H215" s="161" t="s">
        <v>19</v>
      </c>
      <c r="I215" s="163"/>
      <c r="L215" s="159"/>
      <c r="M215" s="164"/>
      <c r="T215" s="165"/>
      <c r="AT215" s="161" t="s">
        <v>158</v>
      </c>
      <c r="AU215" s="161" t="s">
        <v>81</v>
      </c>
      <c r="AV215" s="12" t="s">
        <v>79</v>
      </c>
      <c r="AW215" s="12" t="s">
        <v>33</v>
      </c>
      <c r="AX215" s="12" t="s">
        <v>72</v>
      </c>
      <c r="AY215" s="161" t="s">
        <v>143</v>
      </c>
    </row>
    <row r="216" spans="2:65" s="12" customFormat="1">
      <c r="B216" s="159"/>
      <c r="D216" s="160" t="s">
        <v>158</v>
      </c>
      <c r="E216" s="161" t="s">
        <v>19</v>
      </c>
      <c r="F216" s="162" t="s">
        <v>312</v>
      </c>
      <c r="H216" s="161" t="s">
        <v>19</v>
      </c>
      <c r="I216" s="163"/>
      <c r="L216" s="159"/>
      <c r="M216" s="164"/>
      <c r="T216" s="165"/>
      <c r="AT216" s="161" t="s">
        <v>158</v>
      </c>
      <c r="AU216" s="161" t="s">
        <v>81</v>
      </c>
      <c r="AV216" s="12" t="s">
        <v>79</v>
      </c>
      <c r="AW216" s="12" t="s">
        <v>33</v>
      </c>
      <c r="AX216" s="12" t="s">
        <v>72</v>
      </c>
      <c r="AY216" s="161" t="s">
        <v>143</v>
      </c>
    </row>
    <row r="217" spans="2:65" s="12" customFormat="1">
      <c r="B217" s="159"/>
      <c r="D217" s="160" t="s">
        <v>158</v>
      </c>
      <c r="E217" s="161" t="s">
        <v>19</v>
      </c>
      <c r="F217" s="162" t="s">
        <v>313</v>
      </c>
      <c r="H217" s="161" t="s">
        <v>19</v>
      </c>
      <c r="I217" s="163"/>
      <c r="L217" s="159"/>
      <c r="M217" s="164"/>
      <c r="T217" s="165"/>
      <c r="AT217" s="161" t="s">
        <v>158</v>
      </c>
      <c r="AU217" s="161" t="s">
        <v>81</v>
      </c>
      <c r="AV217" s="12" t="s">
        <v>79</v>
      </c>
      <c r="AW217" s="12" t="s">
        <v>33</v>
      </c>
      <c r="AX217" s="12" t="s">
        <v>72</v>
      </c>
      <c r="AY217" s="161" t="s">
        <v>143</v>
      </c>
    </row>
    <row r="218" spans="2:65" s="13" customFormat="1">
      <c r="B218" s="166"/>
      <c r="D218" s="160" t="s">
        <v>158</v>
      </c>
      <c r="E218" s="167" t="s">
        <v>19</v>
      </c>
      <c r="F218" s="168" t="s">
        <v>314</v>
      </c>
      <c r="H218" s="169">
        <v>1</v>
      </c>
      <c r="I218" s="170"/>
      <c r="L218" s="166"/>
      <c r="M218" s="171"/>
      <c r="T218" s="172"/>
      <c r="AT218" s="167" t="s">
        <v>158</v>
      </c>
      <c r="AU218" s="167" t="s">
        <v>81</v>
      </c>
      <c r="AV218" s="13" t="s">
        <v>81</v>
      </c>
      <c r="AW218" s="13" t="s">
        <v>33</v>
      </c>
      <c r="AX218" s="13" t="s">
        <v>79</v>
      </c>
      <c r="AY218" s="167" t="s">
        <v>143</v>
      </c>
    </row>
    <row r="219" spans="2:65" s="11" customFormat="1" ht="22.8" customHeight="1">
      <c r="B219" s="120"/>
      <c r="D219" s="121" t="s">
        <v>71</v>
      </c>
      <c r="E219" s="130" t="s">
        <v>315</v>
      </c>
      <c r="F219" s="130" t="s">
        <v>316</v>
      </c>
      <c r="I219" s="123"/>
      <c r="J219" s="131">
        <f>BK219</f>
        <v>10000</v>
      </c>
      <c r="L219" s="120"/>
      <c r="M219" s="125"/>
      <c r="P219" s="126">
        <f>SUM(P220:P223)</f>
        <v>0</v>
      </c>
      <c r="R219" s="126">
        <f>SUM(R220:R223)</f>
        <v>0</v>
      </c>
      <c r="T219" s="127">
        <f>SUM(T220:T223)</f>
        <v>0</v>
      </c>
      <c r="AR219" s="121" t="s">
        <v>81</v>
      </c>
      <c r="AT219" s="128" t="s">
        <v>71</v>
      </c>
      <c r="AU219" s="128" t="s">
        <v>79</v>
      </c>
      <c r="AY219" s="121" t="s">
        <v>143</v>
      </c>
      <c r="BK219" s="129">
        <f>SUM(BK220:BK223)</f>
        <v>10000</v>
      </c>
    </row>
    <row r="220" spans="2:65" s="1" customFormat="1" ht="16.5" customHeight="1">
      <c r="B220" s="33"/>
      <c r="C220" s="132" t="s">
        <v>317</v>
      </c>
      <c r="D220" s="132" t="s">
        <v>146</v>
      </c>
      <c r="E220" s="133" t="s">
        <v>318</v>
      </c>
      <c r="F220" s="134" t="s">
        <v>319</v>
      </c>
      <c r="G220" s="135" t="s">
        <v>320</v>
      </c>
      <c r="H220" s="136">
        <v>1</v>
      </c>
      <c r="I220" s="137">
        <v>10000</v>
      </c>
      <c r="J220" s="138">
        <f>ROUND(I220*H220,2)</f>
        <v>10000</v>
      </c>
      <c r="K220" s="134" t="s">
        <v>19</v>
      </c>
      <c r="L220" s="33"/>
      <c r="M220" s="139" t="s">
        <v>19</v>
      </c>
      <c r="N220" s="140" t="s">
        <v>43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223</v>
      </c>
      <c r="AT220" s="143" t="s">
        <v>146</v>
      </c>
      <c r="AU220" s="143" t="s">
        <v>81</v>
      </c>
      <c r="AY220" s="18" t="s">
        <v>143</v>
      </c>
      <c r="BE220" s="144">
        <f>IF(N220="základní",J220,0)</f>
        <v>10000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8" t="s">
        <v>79</v>
      </c>
      <c r="BK220" s="144">
        <f>ROUND(I220*H220,2)</f>
        <v>10000</v>
      </c>
      <c r="BL220" s="18" t="s">
        <v>223</v>
      </c>
      <c r="BM220" s="143" t="s">
        <v>321</v>
      </c>
    </row>
    <row r="221" spans="2:65" s="12" customFormat="1">
      <c r="B221" s="159"/>
      <c r="D221" s="160" t="s">
        <v>158</v>
      </c>
      <c r="E221" s="161" t="s">
        <v>19</v>
      </c>
      <c r="F221" s="162" t="s">
        <v>246</v>
      </c>
      <c r="H221" s="161" t="s">
        <v>19</v>
      </c>
      <c r="I221" s="163"/>
      <c r="L221" s="159"/>
      <c r="M221" s="164"/>
      <c r="T221" s="165"/>
      <c r="AT221" s="161" t="s">
        <v>158</v>
      </c>
      <c r="AU221" s="161" t="s">
        <v>81</v>
      </c>
      <c r="AV221" s="12" t="s">
        <v>79</v>
      </c>
      <c r="AW221" s="12" t="s">
        <v>33</v>
      </c>
      <c r="AX221" s="12" t="s">
        <v>72</v>
      </c>
      <c r="AY221" s="161" t="s">
        <v>143</v>
      </c>
    </row>
    <row r="222" spans="2:65" s="12" customFormat="1">
      <c r="B222" s="159"/>
      <c r="D222" s="160" t="s">
        <v>158</v>
      </c>
      <c r="E222" s="161" t="s">
        <v>19</v>
      </c>
      <c r="F222" s="162" t="s">
        <v>159</v>
      </c>
      <c r="H222" s="161" t="s">
        <v>19</v>
      </c>
      <c r="I222" s="163"/>
      <c r="L222" s="159"/>
      <c r="M222" s="164"/>
      <c r="T222" s="165"/>
      <c r="AT222" s="161" t="s">
        <v>158</v>
      </c>
      <c r="AU222" s="161" t="s">
        <v>81</v>
      </c>
      <c r="AV222" s="12" t="s">
        <v>79</v>
      </c>
      <c r="AW222" s="12" t="s">
        <v>33</v>
      </c>
      <c r="AX222" s="12" t="s">
        <v>72</v>
      </c>
      <c r="AY222" s="161" t="s">
        <v>143</v>
      </c>
    </row>
    <row r="223" spans="2:65" s="13" customFormat="1">
      <c r="B223" s="166"/>
      <c r="D223" s="160" t="s">
        <v>158</v>
      </c>
      <c r="E223" s="167" t="s">
        <v>19</v>
      </c>
      <c r="F223" s="168" t="s">
        <v>79</v>
      </c>
      <c r="H223" s="169">
        <v>1</v>
      </c>
      <c r="I223" s="170"/>
      <c r="L223" s="166"/>
      <c r="M223" s="171"/>
      <c r="T223" s="172"/>
      <c r="AT223" s="167" t="s">
        <v>158</v>
      </c>
      <c r="AU223" s="167" t="s">
        <v>81</v>
      </c>
      <c r="AV223" s="13" t="s">
        <v>81</v>
      </c>
      <c r="AW223" s="13" t="s">
        <v>33</v>
      </c>
      <c r="AX223" s="13" t="s">
        <v>79</v>
      </c>
      <c r="AY223" s="167" t="s">
        <v>143</v>
      </c>
    </row>
    <row r="224" spans="2:65" s="11" customFormat="1" ht="25.95" customHeight="1">
      <c r="B224" s="120"/>
      <c r="D224" s="121" t="s">
        <v>71</v>
      </c>
      <c r="E224" s="122" t="s">
        <v>154</v>
      </c>
      <c r="F224" s="122" t="s">
        <v>322</v>
      </c>
      <c r="I224" s="123"/>
      <c r="J224" s="124">
        <f>BK224</f>
        <v>190000</v>
      </c>
      <c r="L224" s="120"/>
      <c r="M224" s="125"/>
      <c r="P224" s="126">
        <f>P225</f>
        <v>0</v>
      </c>
      <c r="R224" s="126">
        <f>R225</f>
        <v>0</v>
      </c>
      <c r="T224" s="127">
        <f>T225</f>
        <v>0</v>
      </c>
      <c r="AR224" s="121" t="s">
        <v>163</v>
      </c>
      <c r="AT224" s="128" t="s">
        <v>71</v>
      </c>
      <c r="AU224" s="128" t="s">
        <v>72</v>
      </c>
      <c r="AY224" s="121" t="s">
        <v>143</v>
      </c>
      <c r="BK224" s="129">
        <f>BK225</f>
        <v>190000</v>
      </c>
    </row>
    <row r="225" spans="2:65" s="11" customFormat="1" ht="22.8" customHeight="1">
      <c r="B225" s="120"/>
      <c r="D225" s="121" t="s">
        <v>71</v>
      </c>
      <c r="E225" s="130" t="s">
        <v>323</v>
      </c>
      <c r="F225" s="130" t="s">
        <v>324</v>
      </c>
      <c r="I225" s="123"/>
      <c r="J225" s="131">
        <f>BK225</f>
        <v>190000</v>
      </c>
      <c r="L225" s="120"/>
      <c r="M225" s="125"/>
      <c r="P225" s="126">
        <f>SUM(P226:P247)</f>
        <v>0</v>
      </c>
      <c r="R225" s="126">
        <f>SUM(R226:R247)</f>
        <v>0</v>
      </c>
      <c r="T225" s="127">
        <f>SUM(T226:T247)</f>
        <v>0</v>
      </c>
      <c r="AR225" s="121" t="s">
        <v>163</v>
      </c>
      <c r="AT225" s="128" t="s">
        <v>71</v>
      </c>
      <c r="AU225" s="128" t="s">
        <v>79</v>
      </c>
      <c r="AY225" s="121" t="s">
        <v>143</v>
      </c>
      <c r="BK225" s="129">
        <f>SUM(BK226:BK247)</f>
        <v>190000</v>
      </c>
    </row>
    <row r="226" spans="2:65" s="1" customFormat="1" ht="16.5" customHeight="1">
      <c r="B226" s="33"/>
      <c r="C226" s="132" t="s">
        <v>325</v>
      </c>
      <c r="D226" s="132" t="s">
        <v>146</v>
      </c>
      <c r="E226" s="133" t="s">
        <v>326</v>
      </c>
      <c r="F226" s="134" t="s">
        <v>327</v>
      </c>
      <c r="G226" s="135" t="s">
        <v>19</v>
      </c>
      <c r="H226" s="136">
        <v>1</v>
      </c>
      <c r="I226" s="137">
        <v>190000</v>
      </c>
      <c r="J226" s="138">
        <f>ROUND(I226*H226,2)</f>
        <v>190000</v>
      </c>
      <c r="K226" s="134" t="s">
        <v>19</v>
      </c>
      <c r="L226" s="33"/>
      <c r="M226" s="139" t="s">
        <v>19</v>
      </c>
      <c r="N226" s="140" t="s">
        <v>43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79</v>
      </c>
      <c r="AT226" s="143" t="s">
        <v>146</v>
      </c>
      <c r="AU226" s="143" t="s">
        <v>81</v>
      </c>
      <c r="AY226" s="18" t="s">
        <v>143</v>
      </c>
      <c r="BE226" s="144">
        <f>IF(N226="základní",J226,0)</f>
        <v>190000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8" t="s">
        <v>79</v>
      </c>
      <c r="BK226" s="144">
        <f>ROUND(I226*H226,2)</f>
        <v>190000</v>
      </c>
      <c r="BL226" s="18" t="s">
        <v>79</v>
      </c>
      <c r="BM226" s="143" t="s">
        <v>328</v>
      </c>
    </row>
    <row r="227" spans="2:65" s="12" customFormat="1">
      <c r="B227" s="159"/>
      <c r="D227" s="160" t="s">
        <v>158</v>
      </c>
      <c r="E227" s="161" t="s">
        <v>19</v>
      </c>
      <c r="F227" s="162" t="s">
        <v>159</v>
      </c>
      <c r="H227" s="161" t="s">
        <v>19</v>
      </c>
      <c r="I227" s="163"/>
      <c r="L227" s="159"/>
      <c r="M227" s="164"/>
      <c r="T227" s="165"/>
      <c r="AT227" s="161" t="s">
        <v>158</v>
      </c>
      <c r="AU227" s="161" t="s">
        <v>81</v>
      </c>
      <c r="AV227" s="12" t="s">
        <v>79</v>
      </c>
      <c r="AW227" s="12" t="s">
        <v>33</v>
      </c>
      <c r="AX227" s="12" t="s">
        <v>72</v>
      </c>
      <c r="AY227" s="161" t="s">
        <v>143</v>
      </c>
    </row>
    <row r="228" spans="2:65" s="13" customFormat="1">
      <c r="B228" s="166"/>
      <c r="D228" s="160" t="s">
        <v>158</v>
      </c>
      <c r="E228" s="167" t="s">
        <v>19</v>
      </c>
      <c r="F228" s="168" t="s">
        <v>79</v>
      </c>
      <c r="H228" s="169">
        <v>1</v>
      </c>
      <c r="I228" s="170"/>
      <c r="L228" s="166"/>
      <c r="M228" s="171"/>
      <c r="T228" s="172"/>
      <c r="AT228" s="167" t="s">
        <v>158</v>
      </c>
      <c r="AU228" s="167" t="s">
        <v>81</v>
      </c>
      <c r="AV228" s="13" t="s">
        <v>81</v>
      </c>
      <c r="AW228" s="13" t="s">
        <v>33</v>
      </c>
      <c r="AX228" s="13" t="s">
        <v>79</v>
      </c>
      <c r="AY228" s="167" t="s">
        <v>143</v>
      </c>
    </row>
    <row r="229" spans="2:65" s="12" customFormat="1">
      <c r="B229" s="159"/>
      <c r="D229" s="160" t="s">
        <v>158</v>
      </c>
      <c r="E229" s="161" t="s">
        <v>19</v>
      </c>
      <c r="F229" s="162" t="s">
        <v>329</v>
      </c>
      <c r="H229" s="161" t="s">
        <v>19</v>
      </c>
      <c r="I229" s="163"/>
      <c r="L229" s="159"/>
      <c r="M229" s="164"/>
      <c r="T229" s="165"/>
      <c r="AT229" s="161" t="s">
        <v>158</v>
      </c>
      <c r="AU229" s="161" t="s">
        <v>81</v>
      </c>
      <c r="AV229" s="12" t="s">
        <v>79</v>
      </c>
      <c r="AW229" s="12" t="s">
        <v>33</v>
      </c>
      <c r="AX229" s="12" t="s">
        <v>72</v>
      </c>
      <c r="AY229" s="161" t="s">
        <v>143</v>
      </c>
    </row>
    <row r="230" spans="2:65" s="12" customFormat="1">
      <c r="B230" s="159"/>
      <c r="D230" s="160" t="s">
        <v>158</v>
      </c>
      <c r="E230" s="161" t="s">
        <v>19</v>
      </c>
      <c r="F230" s="162" t="s">
        <v>330</v>
      </c>
      <c r="H230" s="161" t="s">
        <v>19</v>
      </c>
      <c r="I230" s="163"/>
      <c r="L230" s="159"/>
      <c r="M230" s="164"/>
      <c r="T230" s="165"/>
      <c r="AT230" s="161" t="s">
        <v>158</v>
      </c>
      <c r="AU230" s="161" t="s">
        <v>81</v>
      </c>
      <c r="AV230" s="12" t="s">
        <v>79</v>
      </c>
      <c r="AW230" s="12" t="s">
        <v>33</v>
      </c>
      <c r="AX230" s="12" t="s">
        <v>72</v>
      </c>
      <c r="AY230" s="161" t="s">
        <v>143</v>
      </c>
    </row>
    <row r="231" spans="2:65" s="12" customFormat="1">
      <c r="B231" s="159"/>
      <c r="D231" s="160" t="s">
        <v>158</v>
      </c>
      <c r="E231" s="161" t="s">
        <v>19</v>
      </c>
      <c r="F231" s="162" t="s">
        <v>331</v>
      </c>
      <c r="H231" s="161" t="s">
        <v>19</v>
      </c>
      <c r="I231" s="163"/>
      <c r="L231" s="159"/>
      <c r="M231" s="164"/>
      <c r="T231" s="165"/>
      <c r="AT231" s="161" t="s">
        <v>158</v>
      </c>
      <c r="AU231" s="161" t="s">
        <v>81</v>
      </c>
      <c r="AV231" s="12" t="s">
        <v>79</v>
      </c>
      <c r="AW231" s="12" t="s">
        <v>33</v>
      </c>
      <c r="AX231" s="12" t="s">
        <v>72</v>
      </c>
      <c r="AY231" s="161" t="s">
        <v>143</v>
      </c>
    </row>
    <row r="232" spans="2:65" s="12" customFormat="1">
      <c r="B232" s="159"/>
      <c r="D232" s="160" t="s">
        <v>158</v>
      </c>
      <c r="E232" s="161" t="s">
        <v>19</v>
      </c>
      <c r="F232" s="162" t="s">
        <v>332</v>
      </c>
      <c r="H232" s="161" t="s">
        <v>19</v>
      </c>
      <c r="I232" s="163"/>
      <c r="L232" s="159"/>
      <c r="M232" s="164"/>
      <c r="T232" s="165"/>
      <c r="AT232" s="161" t="s">
        <v>158</v>
      </c>
      <c r="AU232" s="161" t="s">
        <v>81</v>
      </c>
      <c r="AV232" s="12" t="s">
        <v>79</v>
      </c>
      <c r="AW232" s="12" t="s">
        <v>33</v>
      </c>
      <c r="AX232" s="12" t="s">
        <v>72</v>
      </c>
      <c r="AY232" s="161" t="s">
        <v>143</v>
      </c>
    </row>
    <row r="233" spans="2:65" s="12" customFormat="1">
      <c r="B233" s="159"/>
      <c r="D233" s="160" t="s">
        <v>158</v>
      </c>
      <c r="E233" s="161" t="s">
        <v>19</v>
      </c>
      <c r="F233" s="162" t="s">
        <v>333</v>
      </c>
      <c r="H233" s="161" t="s">
        <v>19</v>
      </c>
      <c r="I233" s="163"/>
      <c r="L233" s="159"/>
      <c r="M233" s="164"/>
      <c r="T233" s="165"/>
      <c r="AT233" s="161" t="s">
        <v>158</v>
      </c>
      <c r="AU233" s="161" t="s">
        <v>81</v>
      </c>
      <c r="AV233" s="12" t="s">
        <v>79</v>
      </c>
      <c r="AW233" s="12" t="s">
        <v>33</v>
      </c>
      <c r="AX233" s="12" t="s">
        <v>72</v>
      </c>
      <c r="AY233" s="161" t="s">
        <v>143</v>
      </c>
    </row>
    <row r="234" spans="2:65" s="12" customFormat="1">
      <c r="B234" s="159"/>
      <c r="D234" s="160" t="s">
        <v>158</v>
      </c>
      <c r="E234" s="161" t="s">
        <v>19</v>
      </c>
      <c r="F234" s="162" t="s">
        <v>334</v>
      </c>
      <c r="H234" s="161" t="s">
        <v>19</v>
      </c>
      <c r="I234" s="163"/>
      <c r="L234" s="159"/>
      <c r="M234" s="164"/>
      <c r="T234" s="165"/>
      <c r="AT234" s="161" t="s">
        <v>158</v>
      </c>
      <c r="AU234" s="161" t="s">
        <v>81</v>
      </c>
      <c r="AV234" s="12" t="s">
        <v>79</v>
      </c>
      <c r="AW234" s="12" t="s">
        <v>33</v>
      </c>
      <c r="AX234" s="12" t="s">
        <v>72</v>
      </c>
      <c r="AY234" s="161" t="s">
        <v>143</v>
      </c>
    </row>
    <row r="235" spans="2:65" s="12" customFormat="1">
      <c r="B235" s="159"/>
      <c r="D235" s="160" t="s">
        <v>158</v>
      </c>
      <c r="E235" s="161" t="s">
        <v>19</v>
      </c>
      <c r="F235" s="162" t="s">
        <v>335</v>
      </c>
      <c r="H235" s="161" t="s">
        <v>19</v>
      </c>
      <c r="I235" s="163"/>
      <c r="L235" s="159"/>
      <c r="M235" s="164"/>
      <c r="T235" s="165"/>
      <c r="AT235" s="161" t="s">
        <v>158</v>
      </c>
      <c r="AU235" s="161" t="s">
        <v>81</v>
      </c>
      <c r="AV235" s="12" t="s">
        <v>79</v>
      </c>
      <c r="AW235" s="12" t="s">
        <v>33</v>
      </c>
      <c r="AX235" s="12" t="s">
        <v>72</v>
      </c>
      <c r="AY235" s="161" t="s">
        <v>143</v>
      </c>
    </row>
    <row r="236" spans="2:65" s="12" customFormat="1">
      <c r="B236" s="159"/>
      <c r="D236" s="160" t="s">
        <v>158</v>
      </c>
      <c r="E236" s="161" t="s">
        <v>19</v>
      </c>
      <c r="F236" s="162" t="s">
        <v>336</v>
      </c>
      <c r="H236" s="161" t="s">
        <v>19</v>
      </c>
      <c r="I236" s="163"/>
      <c r="L236" s="159"/>
      <c r="M236" s="164"/>
      <c r="T236" s="165"/>
      <c r="AT236" s="161" t="s">
        <v>158</v>
      </c>
      <c r="AU236" s="161" t="s">
        <v>81</v>
      </c>
      <c r="AV236" s="12" t="s">
        <v>79</v>
      </c>
      <c r="AW236" s="12" t="s">
        <v>33</v>
      </c>
      <c r="AX236" s="12" t="s">
        <v>72</v>
      </c>
      <c r="AY236" s="161" t="s">
        <v>143</v>
      </c>
    </row>
    <row r="237" spans="2:65" s="12" customFormat="1">
      <c r="B237" s="159"/>
      <c r="D237" s="160" t="s">
        <v>158</v>
      </c>
      <c r="E237" s="161" t="s">
        <v>19</v>
      </c>
      <c r="F237" s="162" t="s">
        <v>337</v>
      </c>
      <c r="H237" s="161" t="s">
        <v>19</v>
      </c>
      <c r="I237" s="163"/>
      <c r="L237" s="159"/>
      <c r="M237" s="164"/>
      <c r="T237" s="165"/>
      <c r="AT237" s="161" t="s">
        <v>158</v>
      </c>
      <c r="AU237" s="161" t="s">
        <v>81</v>
      </c>
      <c r="AV237" s="12" t="s">
        <v>79</v>
      </c>
      <c r="AW237" s="12" t="s">
        <v>33</v>
      </c>
      <c r="AX237" s="12" t="s">
        <v>72</v>
      </c>
      <c r="AY237" s="161" t="s">
        <v>143</v>
      </c>
    </row>
    <row r="238" spans="2:65" s="12" customFormat="1">
      <c r="B238" s="159"/>
      <c r="D238" s="160" t="s">
        <v>158</v>
      </c>
      <c r="E238" s="161" t="s">
        <v>19</v>
      </c>
      <c r="F238" s="162" t="s">
        <v>338</v>
      </c>
      <c r="H238" s="161" t="s">
        <v>19</v>
      </c>
      <c r="I238" s="163"/>
      <c r="L238" s="159"/>
      <c r="M238" s="164"/>
      <c r="T238" s="165"/>
      <c r="AT238" s="161" t="s">
        <v>158</v>
      </c>
      <c r="AU238" s="161" t="s">
        <v>81</v>
      </c>
      <c r="AV238" s="12" t="s">
        <v>79</v>
      </c>
      <c r="AW238" s="12" t="s">
        <v>33</v>
      </c>
      <c r="AX238" s="12" t="s">
        <v>72</v>
      </c>
      <c r="AY238" s="161" t="s">
        <v>143</v>
      </c>
    </row>
    <row r="239" spans="2:65" s="12" customFormat="1">
      <c r="B239" s="159"/>
      <c r="D239" s="160" t="s">
        <v>158</v>
      </c>
      <c r="E239" s="161" t="s">
        <v>19</v>
      </c>
      <c r="F239" s="162" t="s">
        <v>339</v>
      </c>
      <c r="H239" s="161" t="s">
        <v>19</v>
      </c>
      <c r="I239" s="163"/>
      <c r="L239" s="159"/>
      <c r="M239" s="164"/>
      <c r="T239" s="165"/>
      <c r="AT239" s="161" t="s">
        <v>158</v>
      </c>
      <c r="AU239" s="161" t="s">
        <v>81</v>
      </c>
      <c r="AV239" s="12" t="s">
        <v>79</v>
      </c>
      <c r="AW239" s="12" t="s">
        <v>33</v>
      </c>
      <c r="AX239" s="12" t="s">
        <v>72</v>
      </c>
      <c r="AY239" s="161" t="s">
        <v>143</v>
      </c>
    </row>
    <row r="240" spans="2:65" s="12" customFormat="1">
      <c r="B240" s="159"/>
      <c r="D240" s="160" t="s">
        <v>158</v>
      </c>
      <c r="E240" s="161" t="s">
        <v>19</v>
      </c>
      <c r="F240" s="162" t="s">
        <v>340</v>
      </c>
      <c r="H240" s="161" t="s">
        <v>19</v>
      </c>
      <c r="I240" s="163"/>
      <c r="L240" s="159"/>
      <c r="M240" s="164"/>
      <c r="T240" s="165"/>
      <c r="AT240" s="161" t="s">
        <v>158</v>
      </c>
      <c r="AU240" s="161" t="s">
        <v>81</v>
      </c>
      <c r="AV240" s="12" t="s">
        <v>79</v>
      </c>
      <c r="AW240" s="12" t="s">
        <v>33</v>
      </c>
      <c r="AX240" s="12" t="s">
        <v>72</v>
      </c>
      <c r="AY240" s="161" t="s">
        <v>143</v>
      </c>
    </row>
    <row r="241" spans="2:65" s="12" customFormat="1">
      <c r="B241" s="159"/>
      <c r="D241" s="160" t="s">
        <v>158</v>
      </c>
      <c r="E241" s="161" t="s">
        <v>19</v>
      </c>
      <c r="F241" s="162" t="s">
        <v>341</v>
      </c>
      <c r="H241" s="161" t="s">
        <v>19</v>
      </c>
      <c r="I241" s="163"/>
      <c r="L241" s="159"/>
      <c r="M241" s="164"/>
      <c r="T241" s="165"/>
      <c r="AT241" s="161" t="s">
        <v>158</v>
      </c>
      <c r="AU241" s="161" t="s">
        <v>81</v>
      </c>
      <c r="AV241" s="12" t="s">
        <v>79</v>
      </c>
      <c r="AW241" s="12" t="s">
        <v>33</v>
      </c>
      <c r="AX241" s="12" t="s">
        <v>72</v>
      </c>
      <c r="AY241" s="161" t="s">
        <v>143</v>
      </c>
    </row>
    <row r="242" spans="2:65" s="12" customFormat="1">
      <c r="B242" s="159"/>
      <c r="D242" s="160" t="s">
        <v>158</v>
      </c>
      <c r="E242" s="161" t="s">
        <v>19</v>
      </c>
      <c r="F242" s="162" t="s">
        <v>342</v>
      </c>
      <c r="H242" s="161" t="s">
        <v>19</v>
      </c>
      <c r="I242" s="163"/>
      <c r="L242" s="159"/>
      <c r="M242" s="164"/>
      <c r="T242" s="165"/>
      <c r="AT242" s="161" t="s">
        <v>158</v>
      </c>
      <c r="AU242" s="161" t="s">
        <v>81</v>
      </c>
      <c r="AV242" s="12" t="s">
        <v>79</v>
      </c>
      <c r="AW242" s="12" t="s">
        <v>33</v>
      </c>
      <c r="AX242" s="12" t="s">
        <v>72</v>
      </c>
      <c r="AY242" s="161" t="s">
        <v>143</v>
      </c>
    </row>
    <row r="243" spans="2:65" s="12" customFormat="1">
      <c r="B243" s="159"/>
      <c r="D243" s="160" t="s">
        <v>158</v>
      </c>
      <c r="E243" s="161" t="s">
        <v>19</v>
      </c>
      <c r="F243" s="162" t="s">
        <v>343</v>
      </c>
      <c r="H243" s="161" t="s">
        <v>19</v>
      </c>
      <c r="I243" s="163"/>
      <c r="L243" s="159"/>
      <c r="M243" s="164"/>
      <c r="T243" s="165"/>
      <c r="AT243" s="161" t="s">
        <v>158</v>
      </c>
      <c r="AU243" s="161" t="s">
        <v>81</v>
      </c>
      <c r="AV243" s="12" t="s">
        <v>79</v>
      </c>
      <c r="AW243" s="12" t="s">
        <v>33</v>
      </c>
      <c r="AX243" s="12" t="s">
        <v>72</v>
      </c>
      <c r="AY243" s="161" t="s">
        <v>143</v>
      </c>
    </row>
    <row r="244" spans="2:65" s="12" customFormat="1">
      <c r="B244" s="159"/>
      <c r="D244" s="160" t="s">
        <v>158</v>
      </c>
      <c r="E244" s="161" t="s">
        <v>19</v>
      </c>
      <c r="F244" s="162" t="s">
        <v>344</v>
      </c>
      <c r="H244" s="161" t="s">
        <v>19</v>
      </c>
      <c r="I244" s="163"/>
      <c r="L244" s="159"/>
      <c r="M244" s="164"/>
      <c r="T244" s="165"/>
      <c r="AT244" s="161" t="s">
        <v>158</v>
      </c>
      <c r="AU244" s="161" t="s">
        <v>81</v>
      </c>
      <c r="AV244" s="12" t="s">
        <v>79</v>
      </c>
      <c r="AW244" s="12" t="s">
        <v>33</v>
      </c>
      <c r="AX244" s="12" t="s">
        <v>72</v>
      </c>
      <c r="AY244" s="161" t="s">
        <v>143</v>
      </c>
    </row>
    <row r="245" spans="2:65" s="12" customFormat="1">
      <c r="B245" s="159"/>
      <c r="D245" s="160" t="s">
        <v>158</v>
      </c>
      <c r="E245" s="161" t="s">
        <v>19</v>
      </c>
      <c r="F245" s="162" t="s">
        <v>345</v>
      </c>
      <c r="H245" s="161" t="s">
        <v>19</v>
      </c>
      <c r="I245" s="163"/>
      <c r="L245" s="159"/>
      <c r="M245" s="164"/>
      <c r="T245" s="165"/>
      <c r="AT245" s="161" t="s">
        <v>158</v>
      </c>
      <c r="AU245" s="161" t="s">
        <v>81</v>
      </c>
      <c r="AV245" s="12" t="s">
        <v>79</v>
      </c>
      <c r="AW245" s="12" t="s">
        <v>33</v>
      </c>
      <c r="AX245" s="12" t="s">
        <v>72</v>
      </c>
      <c r="AY245" s="161" t="s">
        <v>143</v>
      </c>
    </row>
    <row r="246" spans="2:65" s="12" customFormat="1">
      <c r="B246" s="159"/>
      <c r="D246" s="160" t="s">
        <v>158</v>
      </c>
      <c r="E246" s="161" t="s">
        <v>19</v>
      </c>
      <c r="F246" s="162" t="s">
        <v>346</v>
      </c>
      <c r="H246" s="161" t="s">
        <v>19</v>
      </c>
      <c r="I246" s="163"/>
      <c r="L246" s="159"/>
      <c r="M246" s="164"/>
      <c r="T246" s="165"/>
      <c r="AT246" s="161" t="s">
        <v>158</v>
      </c>
      <c r="AU246" s="161" t="s">
        <v>81</v>
      </c>
      <c r="AV246" s="12" t="s">
        <v>79</v>
      </c>
      <c r="AW246" s="12" t="s">
        <v>33</v>
      </c>
      <c r="AX246" s="12" t="s">
        <v>72</v>
      </c>
      <c r="AY246" s="161" t="s">
        <v>143</v>
      </c>
    </row>
    <row r="247" spans="2:65" s="12" customFormat="1">
      <c r="B247" s="159"/>
      <c r="D247" s="160" t="s">
        <v>158</v>
      </c>
      <c r="E247" s="161" t="s">
        <v>19</v>
      </c>
      <c r="F247" s="162" t="s">
        <v>347</v>
      </c>
      <c r="H247" s="161" t="s">
        <v>19</v>
      </c>
      <c r="I247" s="163"/>
      <c r="L247" s="159"/>
      <c r="M247" s="164"/>
      <c r="T247" s="165"/>
      <c r="AT247" s="161" t="s">
        <v>158</v>
      </c>
      <c r="AU247" s="161" t="s">
        <v>81</v>
      </c>
      <c r="AV247" s="12" t="s">
        <v>79</v>
      </c>
      <c r="AW247" s="12" t="s">
        <v>33</v>
      </c>
      <c r="AX247" s="12" t="s">
        <v>72</v>
      </c>
      <c r="AY247" s="161" t="s">
        <v>143</v>
      </c>
    </row>
    <row r="248" spans="2:65" s="11" customFormat="1" ht="25.95" customHeight="1">
      <c r="B248" s="120"/>
      <c r="D248" s="121" t="s">
        <v>71</v>
      </c>
      <c r="E248" s="122" t="s">
        <v>348</v>
      </c>
      <c r="F248" s="122" t="s">
        <v>349</v>
      </c>
      <c r="I248" s="123"/>
      <c r="J248" s="124">
        <f>BK248</f>
        <v>33500</v>
      </c>
      <c r="L248" s="120"/>
      <c r="M248" s="125"/>
      <c r="P248" s="126">
        <f>SUM(P249:P261)</f>
        <v>0</v>
      </c>
      <c r="R248" s="126">
        <f>SUM(R249:R261)</f>
        <v>0</v>
      </c>
      <c r="T248" s="127">
        <f>SUM(T249:T261)</f>
        <v>0</v>
      </c>
      <c r="AR248" s="121" t="s">
        <v>168</v>
      </c>
      <c r="AT248" s="128" t="s">
        <v>71</v>
      </c>
      <c r="AU248" s="128" t="s">
        <v>72</v>
      </c>
      <c r="AY248" s="121" t="s">
        <v>143</v>
      </c>
      <c r="BK248" s="129">
        <f>SUM(BK249:BK261)</f>
        <v>33500</v>
      </c>
    </row>
    <row r="249" spans="2:65" s="1" customFormat="1" ht="16.5" customHeight="1">
      <c r="B249" s="33"/>
      <c r="C249" s="132" t="s">
        <v>350</v>
      </c>
      <c r="D249" s="132" t="s">
        <v>146</v>
      </c>
      <c r="E249" s="133" t="s">
        <v>351</v>
      </c>
      <c r="F249" s="134" t="s">
        <v>352</v>
      </c>
      <c r="G249" s="135" t="s">
        <v>320</v>
      </c>
      <c r="H249" s="136">
        <v>1</v>
      </c>
      <c r="I249" s="137">
        <v>10000</v>
      </c>
      <c r="J249" s="138">
        <f>ROUND(I249*H249,2)</f>
        <v>10000</v>
      </c>
      <c r="K249" s="134" t="s">
        <v>19</v>
      </c>
      <c r="L249" s="33"/>
      <c r="M249" s="139" t="s">
        <v>19</v>
      </c>
      <c r="N249" s="140" t="s">
        <v>43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353</v>
      </c>
      <c r="AT249" s="143" t="s">
        <v>146</v>
      </c>
      <c r="AU249" s="143" t="s">
        <v>79</v>
      </c>
      <c r="AY249" s="18" t="s">
        <v>143</v>
      </c>
      <c r="BE249" s="144">
        <f>IF(N249="základní",J249,0)</f>
        <v>10000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8" t="s">
        <v>79</v>
      </c>
      <c r="BK249" s="144">
        <f>ROUND(I249*H249,2)</f>
        <v>10000</v>
      </c>
      <c r="BL249" s="18" t="s">
        <v>353</v>
      </c>
      <c r="BM249" s="143" t="s">
        <v>354</v>
      </c>
    </row>
    <row r="250" spans="2:65" s="12" customFormat="1">
      <c r="B250" s="159"/>
      <c r="D250" s="160" t="s">
        <v>158</v>
      </c>
      <c r="E250" s="161" t="s">
        <v>19</v>
      </c>
      <c r="F250" s="162" t="s">
        <v>246</v>
      </c>
      <c r="H250" s="161" t="s">
        <v>19</v>
      </c>
      <c r="I250" s="163"/>
      <c r="L250" s="159"/>
      <c r="M250" s="164"/>
      <c r="T250" s="165"/>
      <c r="AT250" s="161" t="s">
        <v>158</v>
      </c>
      <c r="AU250" s="161" t="s">
        <v>79</v>
      </c>
      <c r="AV250" s="12" t="s">
        <v>79</v>
      </c>
      <c r="AW250" s="12" t="s">
        <v>33</v>
      </c>
      <c r="AX250" s="12" t="s">
        <v>72</v>
      </c>
      <c r="AY250" s="161" t="s">
        <v>143</v>
      </c>
    </row>
    <row r="251" spans="2:65" s="12" customFormat="1">
      <c r="B251" s="159"/>
      <c r="D251" s="160" t="s">
        <v>158</v>
      </c>
      <c r="E251" s="161" t="s">
        <v>19</v>
      </c>
      <c r="F251" s="162" t="s">
        <v>159</v>
      </c>
      <c r="H251" s="161" t="s">
        <v>19</v>
      </c>
      <c r="I251" s="163"/>
      <c r="L251" s="159"/>
      <c r="M251" s="164"/>
      <c r="T251" s="165"/>
      <c r="AT251" s="161" t="s">
        <v>158</v>
      </c>
      <c r="AU251" s="161" t="s">
        <v>79</v>
      </c>
      <c r="AV251" s="12" t="s">
        <v>79</v>
      </c>
      <c r="AW251" s="12" t="s">
        <v>33</v>
      </c>
      <c r="AX251" s="12" t="s">
        <v>72</v>
      </c>
      <c r="AY251" s="161" t="s">
        <v>143</v>
      </c>
    </row>
    <row r="252" spans="2:65" s="13" customFormat="1">
      <c r="B252" s="166"/>
      <c r="D252" s="160" t="s">
        <v>158</v>
      </c>
      <c r="E252" s="167" t="s">
        <v>19</v>
      </c>
      <c r="F252" s="168" t="s">
        <v>79</v>
      </c>
      <c r="H252" s="169">
        <v>1</v>
      </c>
      <c r="I252" s="170"/>
      <c r="L252" s="166"/>
      <c r="M252" s="171"/>
      <c r="T252" s="172"/>
      <c r="AT252" s="167" t="s">
        <v>158</v>
      </c>
      <c r="AU252" s="167" t="s">
        <v>79</v>
      </c>
      <c r="AV252" s="13" t="s">
        <v>81</v>
      </c>
      <c r="AW252" s="13" t="s">
        <v>33</v>
      </c>
      <c r="AX252" s="13" t="s">
        <v>79</v>
      </c>
      <c r="AY252" s="167" t="s">
        <v>143</v>
      </c>
    </row>
    <row r="253" spans="2:65" s="1" customFormat="1" ht="16.5" customHeight="1">
      <c r="B253" s="33"/>
      <c r="C253" s="132" t="s">
        <v>355</v>
      </c>
      <c r="D253" s="132" t="s">
        <v>146</v>
      </c>
      <c r="E253" s="133" t="s">
        <v>356</v>
      </c>
      <c r="F253" s="134" t="s">
        <v>357</v>
      </c>
      <c r="G253" s="135" t="s">
        <v>320</v>
      </c>
      <c r="H253" s="136">
        <v>1</v>
      </c>
      <c r="I253" s="137">
        <v>8500</v>
      </c>
      <c r="J253" s="138">
        <f>ROUND(I253*H253,2)</f>
        <v>8500</v>
      </c>
      <c r="K253" s="134" t="s">
        <v>19</v>
      </c>
      <c r="L253" s="33"/>
      <c r="M253" s="139" t="s">
        <v>19</v>
      </c>
      <c r="N253" s="140" t="s">
        <v>43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353</v>
      </c>
      <c r="AT253" s="143" t="s">
        <v>146</v>
      </c>
      <c r="AU253" s="143" t="s">
        <v>79</v>
      </c>
      <c r="AY253" s="18" t="s">
        <v>143</v>
      </c>
      <c r="BE253" s="144">
        <f>IF(N253="základní",J253,0)</f>
        <v>8500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79</v>
      </c>
      <c r="BK253" s="144">
        <f>ROUND(I253*H253,2)</f>
        <v>8500</v>
      </c>
      <c r="BL253" s="18" t="s">
        <v>353</v>
      </c>
      <c r="BM253" s="143" t="s">
        <v>358</v>
      </c>
    </row>
    <row r="254" spans="2:65" s="12" customFormat="1">
      <c r="B254" s="159"/>
      <c r="D254" s="160" t="s">
        <v>158</v>
      </c>
      <c r="E254" s="161" t="s">
        <v>19</v>
      </c>
      <c r="F254" s="162" t="s">
        <v>246</v>
      </c>
      <c r="H254" s="161" t="s">
        <v>19</v>
      </c>
      <c r="I254" s="163"/>
      <c r="L254" s="159"/>
      <c r="M254" s="164"/>
      <c r="T254" s="165"/>
      <c r="AT254" s="161" t="s">
        <v>158</v>
      </c>
      <c r="AU254" s="161" t="s">
        <v>79</v>
      </c>
      <c r="AV254" s="12" t="s">
        <v>79</v>
      </c>
      <c r="AW254" s="12" t="s">
        <v>33</v>
      </c>
      <c r="AX254" s="12" t="s">
        <v>72</v>
      </c>
      <c r="AY254" s="161" t="s">
        <v>143</v>
      </c>
    </row>
    <row r="255" spans="2:65" s="12" customFormat="1">
      <c r="B255" s="159"/>
      <c r="D255" s="160" t="s">
        <v>158</v>
      </c>
      <c r="E255" s="161" t="s">
        <v>19</v>
      </c>
      <c r="F255" s="162" t="s">
        <v>159</v>
      </c>
      <c r="H255" s="161" t="s">
        <v>19</v>
      </c>
      <c r="I255" s="163"/>
      <c r="L255" s="159"/>
      <c r="M255" s="164"/>
      <c r="T255" s="165"/>
      <c r="AT255" s="161" t="s">
        <v>158</v>
      </c>
      <c r="AU255" s="161" t="s">
        <v>79</v>
      </c>
      <c r="AV255" s="12" t="s">
        <v>79</v>
      </c>
      <c r="AW255" s="12" t="s">
        <v>33</v>
      </c>
      <c r="AX255" s="12" t="s">
        <v>72</v>
      </c>
      <c r="AY255" s="161" t="s">
        <v>143</v>
      </c>
    </row>
    <row r="256" spans="2:65" s="13" customFormat="1">
      <c r="B256" s="166"/>
      <c r="D256" s="160" t="s">
        <v>158</v>
      </c>
      <c r="E256" s="167" t="s">
        <v>19</v>
      </c>
      <c r="F256" s="168" t="s">
        <v>79</v>
      </c>
      <c r="H256" s="169">
        <v>1</v>
      </c>
      <c r="I256" s="170"/>
      <c r="L256" s="166"/>
      <c r="M256" s="171"/>
      <c r="T256" s="172"/>
      <c r="AT256" s="167" t="s">
        <v>158</v>
      </c>
      <c r="AU256" s="167" t="s">
        <v>79</v>
      </c>
      <c r="AV256" s="13" t="s">
        <v>81</v>
      </c>
      <c r="AW256" s="13" t="s">
        <v>33</v>
      </c>
      <c r="AX256" s="13" t="s">
        <v>79</v>
      </c>
      <c r="AY256" s="167" t="s">
        <v>143</v>
      </c>
    </row>
    <row r="257" spans="2:65" s="1" customFormat="1" ht="16.5" customHeight="1">
      <c r="B257" s="33"/>
      <c r="C257" s="132" t="s">
        <v>359</v>
      </c>
      <c r="D257" s="132" t="s">
        <v>146</v>
      </c>
      <c r="E257" s="133" t="s">
        <v>360</v>
      </c>
      <c r="F257" s="134" t="s">
        <v>361</v>
      </c>
      <c r="G257" s="135" t="s">
        <v>320</v>
      </c>
      <c r="H257" s="136">
        <v>1</v>
      </c>
      <c r="I257" s="137">
        <v>5000</v>
      </c>
      <c r="J257" s="138">
        <f>ROUND(I257*H257,2)</f>
        <v>5000</v>
      </c>
      <c r="K257" s="134" t="s">
        <v>19</v>
      </c>
      <c r="L257" s="33"/>
      <c r="M257" s="139" t="s">
        <v>19</v>
      </c>
      <c r="N257" s="140" t="s">
        <v>43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353</v>
      </c>
      <c r="AT257" s="143" t="s">
        <v>146</v>
      </c>
      <c r="AU257" s="143" t="s">
        <v>79</v>
      </c>
      <c r="AY257" s="18" t="s">
        <v>143</v>
      </c>
      <c r="BE257" s="144">
        <f>IF(N257="základní",J257,0)</f>
        <v>5000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8" t="s">
        <v>79</v>
      </c>
      <c r="BK257" s="144">
        <f>ROUND(I257*H257,2)</f>
        <v>5000</v>
      </c>
      <c r="BL257" s="18" t="s">
        <v>353</v>
      </c>
      <c r="BM257" s="143" t="s">
        <v>362</v>
      </c>
    </row>
    <row r="258" spans="2:65" s="1" customFormat="1" ht="16.5" customHeight="1">
      <c r="B258" s="33"/>
      <c r="C258" s="132" t="s">
        <v>363</v>
      </c>
      <c r="D258" s="132" t="s">
        <v>146</v>
      </c>
      <c r="E258" s="133" t="s">
        <v>364</v>
      </c>
      <c r="F258" s="134" t="s">
        <v>365</v>
      </c>
      <c r="G258" s="135" t="s">
        <v>320</v>
      </c>
      <c r="H258" s="136">
        <v>1</v>
      </c>
      <c r="I258" s="137">
        <v>10000</v>
      </c>
      <c r="J258" s="138">
        <f>ROUND(I258*H258,2)</f>
        <v>10000</v>
      </c>
      <c r="K258" s="134" t="s">
        <v>19</v>
      </c>
      <c r="L258" s="33"/>
      <c r="M258" s="139" t="s">
        <v>19</v>
      </c>
      <c r="N258" s="140" t="s">
        <v>43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353</v>
      </c>
      <c r="AT258" s="143" t="s">
        <v>146</v>
      </c>
      <c r="AU258" s="143" t="s">
        <v>79</v>
      </c>
      <c r="AY258" s="18" t="s">
        <v>143</v>
      </c>
      <c r="BE258" s="144">
        <f>IF(N258="základní",J258,0)</f>
        <v>10000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8" t="s">
        <v>79</v>
      </c>
      <c r="BK258" s="144">
        <f>ROUND(I258*H258,2)</f>
        <v>10000</v>
      </c>
      <c r="BL258" s="18" t="s">
        <v>353</v>
      </c>
      <c r="BM258" s="143" t="s">
        <v>366</v>
      </c>
    </row>
    <row r="259" spans="2:65" s="12" customFormat="1">
      <c r="B259" s="159"/>
      <c r="D259" s="160" t="s">
        <v>158</v>
      </c>
      <c r="E259" s="161" t="s">
        <v>19</v>
      </c>
      <c r="F259" s="162" t="s">
        <v>246</v>
      </c>
      <c r="H259" s="161" t="s">
        <v>19</v>
      </c>
      <c r="I259" s="163"/>
      <c r="L259" s="159"/>
      <c r="M259" s="164"/>
      <c r="T259" s="165"/>
      <c r="AT259" s="161" t="s">
        <v>158</v>
      </c>
      <c r="AU259" s="161" t="s">
        <v>79</v>
      </c>
      <c r="AV259" s="12" t="s">
        <v>79</v>
      </c>
      <c r="AW259" s="12" t="s">
        <v>33</v>
      </c>
      <c r="AX259" s="12" t="s">
        <v>72</v>
      </c>
      <c r="AY259" s="161" t="s">
        <v>143</v>
      </c>
    </row>
    <row r="260" spans="2:65" s="12" customFormat="1">
      <c r="B260" s="159"/>
      <c r="D260" s="160" t="s">
        <v>158</v>
      </c>
      <c r="E260" s="161" t="s">
        <v>19</v>
      </c>
      <c r="F260" s="162" t="s">
        <v>159</v>
      </c>
      <c r="H260" s="161" t="s">
        <v>19</v>
      </c>
      <c r="I260" s="163"/>
      <c r="L260" s="159"/>
      <c r="M260" s="164"/>
      <c r="T260" s="165"/>
      <c r="AT260" s="161" t="s">
        <v>158</v>
      </c>
      <c r="AU260" s="161" t="s">
        <v>79</v>
      </c>
      <c r="AV260" s="12" t="s">
        <v>79</v>
      </c>
      <c r="AW260" s="12" t="s">
        <v>33</v>
      </c>
      <c r="AX260" s="12" t="s">
        <v>72</v>
      </c>
      <c r="AY260" s="161" t="s">
        <v>143</v>
      </c>
    </row>
    <row r="261" spans="2:65" s="13" customFormat="1">
      <c r="B261" s="166"/>
      <c r="D261" s="160" t="s">
        <v>158</v>
      </c>
      <c r="E261" s="167" t="s">
        <v>19</v>
      </c>
      <c r="F261" s="168" t="s">
        <v>79</v>
      </c>
      <c r="H261" s="169">
        <v>1</v>
      </c>
      <c r="I261" s="170"/>
      <c r="L261" s="166"/>
      <c r="M261" s="180"/>
      <c r="N261" s="181"/>
      <c r="O261" s="181"/>
      <c r="P261" s="181"/>
      <c r="Q261" s="181"/>
      <c r="R261" s="181"/>
      <c r="S261" s="181"/>
      <c r="T261" s="182"/>
      <c r="AT261" s="167" t="s">
        <v>158</v>
      </c>
      <c r="AU261" s="167" t="s">
        <v>79</v>
      </c>
      <c r="AV261" s="13" t="s">
        <v>81</v>
      </c>
      <c r="AW261" s="13" t="s">
        <v>33</v>
      </c>
      <c r="AX261" s="13" t="s">
        <v>79</v>
      </c>
      <c r="AY261" s="167" t="s">
        <v>143</v>
      </c>
    </row>
    <row r="262" spans="2:65" s="1" customFormat="1" ht="6.9" customHeight="1">
      <c r="B262" s="42"/>
      <c r="C262" s="43"/>
      <c r="D262" s="43"/>
      <c r="E262" s="43"/>
      <c r="F262" s="43"/>
      <c r="G262" s="43"/>
      <c r="H262" s="43"/>
      <c r="I262" s="43"/>
      <c r="J262" s="43"/>
      <c r="K262" s="43"/>
      <c r="L262" s="33"/>
    </row>
  </sheetData>
  <sheetProtection algorithmName="SHA-512" hashValue="fgqRCuyEv1Xksa0u+T9+UDW9ZES/0fqV4iGFLrT26/cxkeL27AuDNBsucr13MV2zoZEZ7bVr2CaNmEApZv+czQ==" saltValue="WZ7trG/v7BrJEAoEhOitHCiVVLC5J8aBBy2ao4stz6vBrCySM8gmdbqRP3ENaPwEx5heqHAs8A97ahA6+F42xA==" spinCount="100000" sheet="1" objects="1" scenarios="1" formatColumns="0" formatRows="0" autoFilter="0"/>
  <autoFilter ref="C94:K261" xr:uid="{00000000-0009-0000-0000-000001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100-000000000000}"/>
    <hyperlink ref="F116" r:id="rId2" xr:uid="{00000000-0004-0000-0100-000001000000}"/>
    <hyperlink ref="F123" r:id="rId3" xr:uid="{00000000-0004-0000-0100-000002000000}"/>
    <hyperlink ref="F132" r:id="rId4" xr:uid="{00000000-0004-0000-0100-000003000000}"/>
    <hyperlink ref="F140" r:id="rId5" xr:uid="{00000000-0004-0000-0100-000004000000}"/>
    <hyperlink ref="F147" r:id="rId6" xr:uid="{00000000-0004-0000-0100-000005000000}"/>
    <hyperlink ref="F154" r:id="rId7" xr:uid="{00000000-0004-0000-0100-000006000000}"/>
    <hyperlink ref="F176" r:id="rId8" xr:uid="{00000000-0004-0000-0100-000007000000}"/>
    <hyperlink ref="F201" r:id="rId9" xr:uid="{00000000-0004-0000-0100-000008000000}"/>
    <hyperlink ref="F203" r:id="rId10" xr:uid="{00000000-0004-0000-0100-000009000000}"/>
    <hyperlink ref="F206" r:id="rId11" xr:uid="{00000000-0004-0000-0100-00000A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2"/>
  <headerFooter>
    <oddFooter>&amp;CStrana &amp;P z &amp;N</oddFooter>
  </headerFooter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89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109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7" t="str">
        <f>'Rekapitulace stavby'!K6</f>
        <v>VODOVOD SENOHRABY - TECHNICKÁ OPATŘENÍ NA VODOVODNÍ SÍTI</v>
      </c>
      <c r="F7" s="318"/>
      <c r="G7" s="318"/>
      <c r="H7" s="318"/>
      <c r="L7" s="21"/>
    </row>
    <row r="8" spans="2:46" ht="12" customHeight="1">
      <c r="B8" s="21"/>
      <c r="D8" s="28" t="s">
        <v>110</v>
      </c>
      <c r="L8" s="21"/>
    </row>
    <row r="9" spans="2:46" s="1" customFormat="1" ht="16.5" customHeight="1">
      <c r="B9" s="33"/>
      <c r="E9" s="317" t="s">
        <v>111</v>
      </c>
      <c r="F9" s="316"/>
      <c r="G9" s="316"/>
      <c r="H9" s="316"/>
      <c r="L9" s="33"/>
    </row>
    <row r="10" spans="2:46" s="1" customFormat="1" ht="12" customHeight="1">
      <c r="B10" s="33"/>
      <c r="D10" s="28" t="s">
        <v>112</v>
      </c>
      <c r="L10" s="33"/>
    </row>
    <row r="11" spans="2:46" s="1" customFormat="1" ht="16.5" customHeight="1">
      <c r="B11" s="33"/>
      <c r="E11" s="300" t="s">
        <v>367</v>
      </c>
      <c r="F11" s="316"/>
      <c r="G11" s="316"/>
      <c r="H11" s="316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24</v>
      </c>
      <c r="I16" s="28" t="s">
        <v>25</v>
      </c>
      <c r="J16" s="26" t="s">
        <v>26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>
      <c r="B20" s="33"/>
      <c r="E20" s="319" t="str">
        <f>'Rekapitulace stavby'!E14</f>
        <v>ZEPRIS  s.r.o.</v>
      </c>
      <c r="F20" s="283"/>
      <c r="G20" s="283"/>
      <c r="H20" s="283"/>
      <c r="I20" s="28" t="s">
        <v>28</v>
      </c>
      <c r="J20" s="29" t="str">
        <f>'Rekapitulace stavby'!AN14</f>
        <v>CZ699004936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30</v>
      </c>
      <c r="I22" s="28" t="s">
        <v>25</v>
      </c>
      <c r="J22" s="26" t="s">
        <v>31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25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>M. Morská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16.5" customHeight="1">
      <c r="B29" s="92"/>
      <c r="E29" s="287" t="s">
        <v>19</v>
      </c>
      <c r="F29" s="287"/>
      <c r="G29" s="287"/>
      <c r="H29" s="287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ROUND(J89, 2)</f>
        <v>145983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ROUND((SUM(BE89:BE198)),  2)</f>
        <v>145983</v>
      </c>
      <c r="I35" s="94">
        <v>0.21</v>
      </c>
      <c r="J35" s="84">
        <f>ROUND(((SUM(BE89:BE198))*I35),  2)</f>
        <v>30656.43</v>
      </c>
      <c r="L35" s="33"/>
    </row>
    <row r="36" spans="2:12" s="1" customFormat="1" ht="14.4" customHeight="1">
      <c r="B36" s="33"/>
      <c r="E36" s="28" t="s">
        <v>44</v>
      </c>
      <c r="F36" s="84">
        <f>ROUND((SUM(BF89:BF198)),  2)</f>
        <v>0</v>
      </c>
      <c r="I36" s="94">
        <v>0.12</v>
      </c>
      <c r="J36" s="84">
        <f>ROUND(((SUM(BF89:BF198))*I36),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ROUND((SUM(BG89:BG198)),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ROUND((SUM(BH89:BH198)),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ROUND((SUM(BI89:BI198)),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176639.43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114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17" t="str">
        <f>E7</f>
        <v>VODOVOD SENOHRABY - TECHNICKÁ OPATŘENÍ NA VODOVODNÍ SÍTI</v>
      </c>
      <c r="F50" s="318"/>
      <c r="G50" s="318"/>
      <c r="H50" s="318"/>
      <c r="L50" s="33"/>
    </row>
    <row r="51" spans="2:47" ht="12" customHeight="1">
      <c r="B51" s="21"/>
      <c r="C51" s="28" t="s">
        <v>110</v>
      </c>
      <c r="L51" s="21"/>
    </row>
    <row r="52" spans="2:47" s="1" customFormat="1" ht="16.5" customHeight="1">
      <c r="B52" s="33"/>
      <c r="E52" s="317" t="s">
        <v>111</v>
      </c>
      <c r="F52" s="316"/>
      <c r="G52" s="316"/>
      <c r="H52" s="316"/>
      <c r="L52" s="33"/>
    </row>
    <row r="53" spans="2:47" s="1" customFormat="1" ht="12" customHeight="1">
      <c r="B53" s="33"/>
      <c r="C53" s="28" t="s">
        <v>112</v>
      </c>
      <c r="L53" s="33"/>
    </row>
    <row r="54" spans="2:47" s="1" customFormat="1" ht="16.5" customHeight="1">
      <c r="B54" s="33"/>
      <c r="E54" s="300" t="str">
        <f>E11</f>
        <v>PS 01.b - ATS NA JEŽOVĚ - ELEKTROČÁST</v>
      </c>
      <c r="F54" s="316"/>
      <c r="G54" s="316"/>
      <c r="H54" s="316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Senohraby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24</v>
      </c>
      <c r="F58" s="26" t="str">
        <f>E17</f>
        <v>Obec Senohraby</v>
      </c>
      <c r="I58" s="28" t="s">
        <v>30</v>
      </c>
      <c r="J58" s="31" t="str">
        <f>E23</f>
        <v>Vodohospodářský rozvoj a výstavba a.s.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ZEPRIS  s.r.o.</v>
      </c>
      <c r="I59" s="28" t="s">
        <v>34</v>
      </c>
      <c r="J59" s="31" t="str">
        <f>E26</f>
        <v>M. Morská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115</v>
      </c>
      <c r="D61" s="95"/>
      <c r="E61" s="95"/>
      <c r="F61" s="95"/>
      <c r="G61" s="95"/>
      <c r="H61" s="95"/>
      <c r="I61" s="95"/>
      <c r="J61" s="102" t="s">
        <v>116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J89</f>
        <v>145983</v>
      </c>
      <c r="L63" s="33"/>
      <c r="AU63" s="18" t="s">
        <v>117</v>
      </c>
    </row>
    <row r="64" spans="2:47" s="8" customFormat="1" ht="24.9" customHeight="1">
      <c r="B64" s="104"/>
      <c r="D64" s="105" t="s">
        <v>368</v>
      </c>
      <c r="E64" s="106"/>
      <c r="F64" s="106"/>
      <c r="G64" s="106"/>
      <c r="H64" s="106"/>
      <c r="I64" s="106"/>
      <c r="J64" s="107">
        <f>J90</f>
        <v>78020</v>
      </c>
      <c r="L64" s="104"/>
    </row>
    <row r="65" spans="2:12" s="8" customFormat="1" ht="24.9" customHeight="1">
      <c r="B65" s="104"/>
      <c r="D65" s="105" t="s">
        <v>369</v>
      </c>
      <c r="E65" s="106"/>
      <c r="F65" s="106"/>
      <c r="G65" s="106"/>
      <c r="H65" s="106"/>
      <c r="I65" s="106"/>
      <c r="J65" s="107">
        <f>J125</f>
        <v>23758</v>
      </c>
      <c r="L65" s="104"/>
    </row>
    <row r="66" spans="2:12" s="8" customFormat="1" ht="24.9" customHeight="1">
      <c r="B66" s="104"/>
      <c r="D66" s="105" t="s">
        <v>370</v>
      </c>
      <c r="E66" s="106"/>
      <c r="F66" s="106"/>
      <c r="G66" s="106"/>
      <c r="H66" s="106"/>
      <c r="I66" s="106"/>
      <c r="J66" s="107">
        <f>J157</f>
        <v>24035</v>
      </c>
      <c r="L66" s="104"/>
    </row>
    <row r="67" spans="2:12" s="8" customFormat="1" ht="24.9" customHeight="1">
      <c r="B67" s="104"/>
      <c r="D67" s="105" t="s">
        <v>371</v>
      </c>
      <c r="E67" s="106"/>
      <c r="F67" s="106"/>
      <c r="G67" s="106"/>
      <c r="H67" s="106"/>
      <c r="I67" s="106"/>
      <c r="J67" s="107">
        <f>J179</f>
        <v>20170</v>
      </c>
      <c r="L67" s="104"/>
    </row>
    <row r="68" spans="2:12" s="1" customFormat="1" ht="21.75" customHeight="1">
      <c r="B68" s="33"/>
      <c r="L68" s="33"/>
    </row>
    <row r="69" spans="2:12" s="1" customFormat="1" ht="6.9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" customHeight="1">
      <c r="B74" s="33"/>
      <c r="C74" s="22" t="s">
        <v>128</v>
      </c>
      <c r="L74" s="33"/>
    </row>
    <row r="75" spans="2:12" s="1" customFormat="1" ht="6.9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17" t="str">
        <f>E7</f>
        <v>VODOVOD SENOHRABY - TECHNICKÁ OPATŘENÍ NA VODOVODNÍ SÍTI</v>
      </c>
      <c r="F77" s="318"/>
      <c r="G77" s="318"/>
      <c r="H77" s="318"/>
      <c r="L77" s="33"/>
    </row>
    <row r="78" spans="2:12" ht="12" customHeight="1">
      <c r="B78" s="21"/>
      <c r="C78" s="28" t="s">
        <v>110</v>
      </c>
      <c r="L78" s="21"/>
    </row>
    <row r="79" spans="2:12" s="1" customFormat="1" ht="16.5" customHeight="1">
      <c r="B79" s="33"/>
      <c r="E79" s="317" t="s">
        <v>111</v>
      </c>
      <c r="F79" s="316"/>
      <c r="G79" s="316"/>
      <c r="H79" s="316"/>
      <c r="L79" s="33"/>
    </row>
    <row r="80" spans="2:12" s="1" customFormat="1" ht="12" customHeight="1">
      <c r="B80" s="33"/>
      <c r="C80" s="28" t="s">
        <v>112</v>
      </c>
      <c r="L80" s="33"/>
    </row>
    <row r="81" spans="2:65" s="1" customFormat="1" ht="16.5" customHeight="1">
      <c r="B81" s="33"/>
      <c r="E81" s="300" t="str">
        <f>E11</f>
        <v>PS 01.b - ATS NA JEŽOVĚ - ELEKTROČÁST</v>
      </c>
      <c r="F81" s="316"/>
      <c r="G81" s="316"/>
      <c r="H81" s="316"/>
      <c r="L81" s="33"/>
    </row>
    <row r="82" spans="2:65" s="1" customFormat="1" ht="6.9" customHeight="1">
      <c r="B82" s="33"/>
      <c r="L82" s="33"/>
    </row>
    <row r="83" spans="2:65" s="1" customFormat="1" ht="12" customHeight="1">
      <c r="B83" s="33"/>
      <c r="C83" s="28" t="s">
        <v>21</v>
      </c>
      <c r="F83" s="26" t="str">
        <f>F14</f>
        <v>k.ú. Senohraby</v>
      </c>
      <c r="I83" s="28" t="s">
        <v>23</v>
      </c>
      <c r="J83" s="50">
        <f>IF(J14="","",J14)</f>
        <v>46008</v>
      </c>
      <c r="L83" s="33"/>
    </row>
    <row r="84" spans="2:65" s="1" customFormat="1" ht="6.9" customHeight="1">
      <c r="B84" s="33"/>
      <c r="L84" s="33"/>
    </row>
    <row r="85" spans="2:65" s="1" customFormat="1" ht="25.65" customHeight="1">
      <c r="B85" s="33"/>
      <c r="C85" s="28" t="s">
        <v>24</v>
      </c>
      <c r="F85" s="26" t="str">
        <f>E17</f>
        <v>Obec Senohraby</v>
      </c>
      <c r="I85" s="28" t="s">
        <v>30</v>
      </c>
      <c r="J85" s="31" t="str">
        <f>E23</f>
        <v>Vodohospodářský rozvoj a výstavba a.s.</v>
      </c>
      <c r="L85" s="33"/>
    </row>
    <row r="86" spans="2:65" s="1" customFormat="1" ht="15.15" customHeight="1">
      <c r="B86" s="33"/>
      <c r="C86" s="28" t="s">
        <v>29</v>
      </c>
      <c r="F86" s="26" t="str">
        <f>IF(E20="","",E20)</f>
        <v>ZEPRIS  s.r.o.</v>
      </c>
      <c r="I86" s="28" t="s">
        <v>34</v>
      </c>
      <c r="J86" s="31" t="str">
        <f>E26</f>
        <v>M. Morská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129</v>
      </c>
      <c r="D88" s="114" t="s">
        <v>57</v>
      </c>
      <c r="E88" s="114" t="s">
        <v>53</v>
      </c>
      <c r="F88" s="114" t="s">
        <v>54</v>
      </c>
      <c r="G88" s="114" t="s">
        <v>130</v>
      </c>
      <c r="H88" s="114" t="s">
        <v>131</v>
      </c>
      <c r="I88" s="114" t="s">
        <v>132</v>
      </c>
      <c r="J88" s="114" t="s">
        <v>116</v>
      </c>
      <c r="K88" s="115" t="s">
        <v>133</v>
      </c>
      <c r="L88" s="112"/>
      <c r="M88" s="57" t="s">
        <v>19</v>
      </c>
      <c r="N88" s="58" t="s">
        <v>42</v>
      </c>
      <c r="O88" s="58" t="s">
        <v>134</v>
      </c>
      <c r="P88" s="58" t="s">
        <v>135</v>
      </c>
      <c r="Q88" s="58" t="s">
        <v>136</v>
      </c>
      <c r="R88" s="58" t="s">
        <v>137</v>
      </c>
      <c r="S88" s="58" t="s">
        <v>138</v>
      </c>
      <c r="T88" s="59" t="s">
        <v>139</v>
      </c>
    </row>
    <row r="89" spans="2:65" s="1" customFormat="1" ht="22.8" customHeight="1">
      <c r="B89" s="33"/>
      <c r="C89" s="62" t="s">
        <v>140</v>
      </c>
      <c r="J89" s="116">
        <f>BK89</f>
        <v>145983</v>
      </c>
      <c r="L89" s="33"/>
      <c r="M89" s="60"/>
      <c r="N89" s="51"/>
      <c r="O89" s="51"/>
      <c r="P89" s="117">
        <f>P90+P125+P157+P179</f>
        <v>0</v>
      </c>
      <c r="Q89" s="51"/>
      <c r="R89" s="117">
        <f>R90+R125+R157+R179</f>
        <v>0</v>
      </c>
      <c r="S89" s="51"/>
      <c r="T89" s="118">
        <f>T90+T125+T157+T179</f>
        <v>0</v>
      </c>
      <c r="AT89" s="18" t="s">
        <v>71</v>
      </c>
      <c r="AU89" s="18" t="s">
        <v>117</v>
      </c>
      <c r="BK89" s="119">
        <f>BK90+BK125+BK157+BK179</f>
        <v>145983</v>
      </c>
    </row>
    <row r="90" spans="2:65" s="11" customFormat="1" ht="25.95" customHeight="1">
      <c r="B90" s="120"/>
      <c r="D90" s="121" t="s">
        <v>71</v>
      </c>
      <c r="E90" s="122" t="s">
        <v>372</v>
      </c>
      <c r="F90" s="122" t="s">
        <v>373</v>
      </c>
      <c r="I90" s="123"/>
      <c r="J90" s="124">
        <f>BK90</f>
        <v>78020</v>
      </c>
      <c r="L90" s="120"/>
      <c r="M90" s="125"/>
      <c r="P90" s="126">
        <f>SUM(P91:P124)</f>
        <v>0</v>
      </c>
      <c r="R90" s="126">
        <f>SUM(R91:R124)</f>
        <v>0</v>
      </c>
      <c r="T90" s="127">
        <f>SUM(T91:T124)</f>
        <v>0</v>
      </c>
      <c r="AR90" s="121" t="s">
        <v>79</v>
      </c>
      <c r="AT90" s="128" t="s">
        <v>71</v>
      </c>
      <c r="AU90" s="128" t="s">
        <v>72</v>
      </c>
      <c r="AY90" s="121" t="s">
        <v>143</v>
      </c>
      <c r="BK90" s="129">
        <f>SUM(BK91:BK124)</f>
        <v>78020</v>
      </c>
    </row>
    <row r="91" spans="2:65" s="1" customFormat="1" ht="16.5" customHeight="1">
      <c r="B91" s="33"/>
      <c r="C91" s="132" t="s">
        <v>79</v>
      </c>
      <c r="D91" s="132" t="s">
        <v>146</v>
      </c>
      <c r="E91" s="133" t="s">
        <v>79</v>
      </c>
      <c r="F91" s="134" t="s">
        <v>374</v>
      </c>
      <c r="G91" s="135" t="s">
        <v>320</v>
      </c>
      <c r="H91" s="136">
        <v>1</v>
      </c>
      <c r="I91" s="137">
        <v>5870</v>
      </c>
      <c r="J91" s="138">
        <f>ROUND(I91*H91,2)</f>
        <v>5870</v>
      </c>
      <c r="K91" s="134" t="s">
        <v>19</v>
      </c>
      <c r="L91" s="33"/>
      <c r="M91" s="139" t="s">
        <v>19</v>
      </c>
      <c r="N91" s="140" t="s">
        <v>43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79</v>
      </c>
      <c r="AT91" s="143" t="s">
        <v>146</v>
      </c>
      <c r="AU91" s="143" t="s">
        <v>79</v>
      </c>
      <c r="AY91" s="18" t="s">
        <v>143</v>
      </c>
      <c r="BE91" s="144">
        <f>IF(N91="základní",J91,0)</f>
        <v>5870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79</v>
      </c>
      <c r="BK91" s="144">
        <f>ROUND(I91*H91,2)</f>
        <v>5870</v>
      </c>
      <c r="BL91" s="18" t="s">
        <v>79</v>
      </c>
      <c r="BM91" s="143" t="s">
        <v>81</v>
      </c>
    </row>
    <row r="92" spans="2:65" s="13" customFormat="1">
      <c r="B92" s="166"/>
      <c r="D92" s="160" t="s">
        <v>158</v>
      </c>
      <c r="E92" s="167" t="s">
        <v>19</v>
      </c>
      <c r="F92" s="168" t="s">
        <v>79</v>
      </c>
      <c r="H92" s="169">
        <v>1</v>
      </c>
      <c r="I92" s="170"/>
      <c r="L92" s="166"/>
      <c r="M92" s="171"/>
      <c r="T92" s="172"/>
      <c r="AT92" s="167" t="s">
        <v>158</v>
      </c>
      <c r="AU92" s="167" t="s">
        <v>79</v>
      </c>
      <c r="AV92" s="13" t="s">
        <v>81</v>
      </c>
      <c r="AW92" s="13" t="s">
        <v>33</v>
      </c>
      <c r="AX92" s="13" t="s">
        <v>79</v>
      </c>
      <c r="AY92" s="167" t="s">
        <v>143</v>
      </c>
    </row>
    <row r="93" spans="2:65" s="12" customFormat="1">
      <c r="B93" s="159"/>
      <c r="D93" s="160" t="s">
        <v>158</v>
      </c>
      <c r="E93" s="161" t="s">
        <v>19</v>
      </c>
      <c r="F93" s="162" t="s">
        <v>375</v>
      </c>
      <c r="H93" s="161" t="s">
        <v>19</v>
      </c>
      <c r="I93" s="163"/>
      <c r="L93" s="159"/>
      <c r="M93" s="164"/>
      <c r="T93" s="165"/>
      <c r="AT93" s="161" t="s">
        <v>158</v>
      </c>
      <c r="AU93" s="161" t="s">
        <v>79</v>
      </c>
      <c r="AV93" s="12" t="s">
        <v>79</v>
      </c>
      <c r="AW93" s="12" t="s">
        <v>33</v>
      </c>
      <c r="AX93" s="12" t="s">
        <v>72</v>
      </c>
      <c r="AY93" s="161" t="s">
        <v>143</v>
      </c>
    </row>
    <row r="94" spans="2:65" s="1" customFormat="1" ht="16.5" customHeight="1">
      <c r="B94" s="33"/>
      <c r="C94" s="132" t="s">
        <v>81</v>
      </c>
      <c r="D94" s="132" t="s">
        <v>146</v>
      </c>
      <c r="E94" s="133" t="s">
        <v>81</v>
      </c>
      <c r="F94" s="134" t="s">
        <v>376</v>
      </c>
      <c r="G94" s="135" t="s">
        <v>320</v>
      </c>
      <c r="H94" s="136">
        <v>1</v>
      </c>
      <c r="I94" s="137">
        <v>2650</v>
      </c>
      <c r="J94" s="138">
        <f>ROUND(I94*H94,2)</f>
        <v>2650</v>
      </c>
      <c r="K94" s="134" t="s">
        <v>19</v>
      </c>
      <c r="L94" s="33"/>
      <c r="M94" s="139" t="s">
        <v>19</v>
      </c>
      <c r="N94" s="140" t="s">
        <v>43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79</v>
      </c>
      <c r="AT94" s="143" t="s">
        <v>146</v>
      </c>
      <c r="AU94" s="143" t="s">
        <v>79</v>
      </c>
      <c r="AY94" s="18" t="s">
        <v>143</v>
      </c>
      <c r="BE94" s="144">
        <f>IF(N94="základní",J94,0)</f>
        <v>2650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79</v>
      </c>
      <c r="BK94" s="144">
        <f>ROUND(I94*H94,2)</f>
        <v>2650</v>
      </c>
      <c r="BL94" s="18" t="s">
        <v>79</v>
      </c>
      <c r="BM94" s="143" t="s">
        <v>168</v>
      </c>
    </row>
    <row r="95" spans="2:65" s="13" customFormat="1">
      <c r="B95" s="166"/>
      <c r="D95" s="160" t="s">
        <v>158</v>
      </c>
      <c r="E95" s="167" t="s">
        <v>19</v>
      </c>
      <c r="F95" s="168" t="s">
        <v>79</v>
      </c>
      <c r="H95" s="169">
        <v>1</v>
      </c>
      <c r="I95" s="170"/>
      <c r="L95" s="166"/>
      <c r="M95" s="171"/>
      <c r="T95" s="172"/>
      <c r="AT95" s="167" t="s">
        <v>158</v>
      </c>
      <c r="AU95" s="167" t="s">
        <v>79</v>
      </c>
      <c r="AV95" s="13" t="s">
        <v>81</v>
      </c>
      <c r="AW95" s="13" t="s">
        <v>33</v>
      </c>
      <c r="AX95" s="13" t="s">
        <v>79</v>
      </c>
      <c r="AY95" s="167" t="s">
        <v>143</v>
      </c>
    </row>
    <row r="96" spans="2:65" s="12" customFormat="1">
      <c r="B96" s="159"/>
      <c r="D96" s="160" t="s">
        <v>158</v>
      </c>
      <c r="E96" s="161" t="s">
        <v>19</v>
      </c>
      <c r="F96" s="162" t="s">
        <v>377</v>
      </c>
      <c r="H96" s="161" t="s">
        <v>19</v>
      </c>
      <c r="I96" s="163"/>
      <c r="L96" s="159"/>
      <c r="M96" s="164"/>
      <c r="T96" s="165"/>
      <c r="AT96" s="161" t="s">
        <v>158</v>
      </c>
      <c r="AU96" s="161" t="s">
        <v>79</v>
      </c>
      <c r="AV96" s="12" t="s">
        <v>79</v>
      </c>
      <c r="AW96" s="12" t="s">
        <v>33</v>
      </c>
      <c r="AX96" s="12" t="s">
        <v>72</v>
      </c>
      <c r="AY96" s="161" t="s">
        <v>143</v>
      </c>
    </row>
    <row r="97" spans="2:65" s="1" customFormat="1" ht="16.5" customHeight="1">
      <c r="B97" s="33"/>
      <c r="C97" s="132" t="s">
        <v>163</v>
      </c>
      <c r="D97" s="132" t="s">
        <v>146</v>
      </c>
      <c r="E97" s="133" t="s">
        <v>163</v>
      </c>
      <c r="F97" s="134" t="s">
        <v>378</v>
      </c>
      <c r="G97" s="135" t="s">
        <v>320</v>
      </c>
      <c r="H97" s="136">
        <v>1</v>
      </c>
      <c r="I97" s="137">
        <v>9500</v>
      </c>
      <c r="J97" s="138">
        <f>ROUND(I97*H97,2)</f>
        <v>9500</v>
      </c>
      <c r="K97" s="134" t="s">
        <v>19</v>
      </c>
      <c r="L97" s="33"/>
      <c r="M97" s="139" t="s">
        <v>19</v>
      </c>
      <c r="N97" s="140" t="s">
        <v>43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79</v>
      </c>
      <c r="AT97" s="143" t="s">
        <v>146</v>
      </c>
      <c r="AU97" s="143" t="s">
        <v>79</v>
      </c>
      <c r="AY97" s="18" t="s">
        <v>143</v>
      </c>
      <c r="BE97" s="144">
        <f>IF(N97="základní",J97,0)</f>
        <v>9500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79</v>
      </c>
      <c r="BK97" s="144">
        <f>ROUND(I97*H97,2)</f>
        <v>9500</v>
      </c>
      <c r="BL97" s="18" t="s">
        <v>79</v>
      </c>
      <c r="BM97" s="143" t="s">
        <v>177</v>
      </c>
    </row>
    <row r="98" spans="2:65" s="13" customFormat="1">
      <c r="B98" s="166"/>
      <c r="D98" s="160" t="s">
        <v>158</v>
      </c>
      <c r="E98" s="167" t="s">
        <v>19</v>
      </c>
      <c r="F98" s="168" t="s">
        <v>79</v>
      </c>
      <c r="H98" s="169">
        <v>1</v>
      </c>
      <c r="I98" s="170"/>
      <c r="L98" s="166"/>
      <c r="M98" s="171"/>
      <c r="T98" s="172"/>
      <c r="AT98" s="167" t="s">
        <v>158</v>
      </c>
      <c r="AU98" s="167" t="s">
        <v>79</v>
      </c>
      <c r="AV98" s="13" t="s">
        <v>81</v>
      </c>
      <c r="AW98" s="13" t="s">
        <v>33</v>
      </c>
      <c r="AX98" s="13" t="s">
        <v>79</v>
      </c>
      <c r="AY98" s="167" t="s">
        <v>143</v>
      </c>
    </row>
    <row r="99" spans="2:65" s="12" customFormat="1">
      <c r="B99" s="159"/>
      <c r="D99" s="160" t="s">
        <v>158</v>
      </c>
      <c r="E99" s="161" t="s">
        <v>19</v>
      </c>
      <c r="F99" s="162" t="s">
        <v>378</v>
      </c>
      <c r="H99" s="161" t="s">
        <v>19</v>
      </c>
      <c r="I99" s="163"/>
      <c r="L99" s="159"/>
      <c r="M99" s="164"/>
      <c r="T99" s="165"/>
      <c r="AT99" s="161" t="s">
        <v>158</v>
      </c>
      <c r="AU99" s="161" t="s">
        <v>79</v>
      </c>
      <c r="AV99" s="12" t="s">
        <v>79</v>
      </c>
      <c r="AW99" s="12" t="s">
        <v>33</v>
      </c>
      <c r="AX99" s="12" t="s">
        <v>72</v>
      </c>
      <c r="AY99" s="161" t="s">
        <v>143</v>
      </c>
    </row>
    <row r="100" spans="2:65" s="1" customFormat="1" ht="16.5" customHeight="1">
      <c r="B100" s="33"/>
      <c r="C100" s="132" t="s">
        <v>168</v>
      </c>
      <c r="D100" s="132" t="s">
        <v>146</v>
      </c>
      <c r="E100" s="133" t="s">
        <v>168</v>
      </c>
      <c r="F100" s="134" t="s">
        <v>379</v>
      </c>
      <c r="G100" s="135" t="s">
        <v>320</v>
      </c>
      <c r="H100" s="136">
        <v>1</v>
      </c>
      <c r="I100" s="137">
        <v>5500</v>
      </c>
      <c r="J100" s="138">
        <f>ROUND(I100*H100,2)</f>
        <v>5500</v>
      </c>
      <c r="K100" s="134" t="s">
        <v>19</v>
      </c>
      <c r="L100" s="33"/>
      <c r="M100" s="139" t="s">
        <v>19</v>
      </c>
      <c r="N100" s="140" t="s">
        <v>43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79</v>
      </c>
      <c r="AT100" s="143" t="s">
        <v>146</v>
      </c>
      <c r="AU100" s="143" t="s">
        <v>79</v>
      </c>
      <c r="AY100" s="18" t="s">
        <v>143</v>
      </c>
      <c r="BE100" s="144">
        <f>IF(N100="základní",J100,0)</f>
        <v>5500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5500</v>
      </c>
      <c r="BL100" s="18" t="s">
        <v>79</v>
      </c>
      <c r="BM100" s="143" t="s">
        <v>144</v>
      </c>
    </row>
    <row r="101" spans="2:65" s="13" customFormat="1">
      <c r="B101" s="166"/>
      <c r="D101" s="160" t="s">
        <v>158</v>
      </c>
      <c r="E101" s="167" t="s">
        <v>19</v>
      </c>
      <c r="F101" s="168" t="s">
        <v>79</v>
      </c>
      <c r="H101" s="169">
        <v>1</v>
      </c>
      <c r="I101" s="170"/>
      <c r="L101" s="166"/>
      <c r="M101" s="171"/>
      <c r="T101" s="172"/>
      <c r="AT101" s="167" t="s">
        <v>158</v>
      </c>
      <c r="AU101" s="167" t="s">
        <v>79</v>
      </c>
      <c r="AV101" s="13" t="s">
        <v>81</v>
      </c>
      <c r="AW101" s="13" t="s">
        <v>33</v>
      </c>
      <c r="AX101" s="13" t="s">
        <v>79</v>
      </c>
      <c r="AY101" s="167" t="s">
        <v>143</v>
      </c>
    </row>
    <row r="102" spans="2:65" s="12" customFormat="1">
      <c r="B102" s="159"/>
      <c r="D102" s="160" t="s">
        <v>158</v>
      </c>
      <c r="E102" s="161" t="s">
        <v>19</v>
      </c>
      <c r="F102" s="162" t="s">
        <v>379</v>
      </c>
      <c r="H102" s="161" t="s">
        <v>19</v>
      </c>
      <c r="I102" s="163"/>
      <c r="L102" s="159"/>
      <c r="M102" s="164"/>
      <c r="T102" s="165"/>
      <c r="AT102" s="161" t="s">
        <v>158</v>
      </c>
      <c r="AU102" s="161" t="s">
        <v>79</v>
      </c>
      <c r="AV102" s="12" t="s">
        <v>79</v>
      </c>
      <c r="AW102" s="12" t="s">
        <v>33</v>
      </c>
      <c r="AX102" s="12" t="s">
        <v>72</v>
      </c>
      <c r="AY102" s="161" t="s">
        <v>143</v>
      </c>
    </row>
    <row r="103" spans="2:65" s="1" customFormat="1" ht="16.5" customHeight="1">
      <c r="B103" s="33"/>
      <c r="C103" s="132" t="s">
        <v>172</v>
      </c>
      <c r="D103" s="132" t="s">
        <v>146</v>
      </c>
      <c r="E103" s="133" t="s">
        <v>172</v>
      </c>
      <c r="F103" s="134" t="s">
        <v>380</v>
      </c>
      <c r="G103" s="135" t="s">
        <v>320</v>
      </c>
      <c r="H103" s="136">
        <v>1</v>
      </c>
      <c r="I103" s="137">
        <v>23000</v>
      </c>
      <c r="J103" s="138">
        <f>ROUND(I103*H103,2)</f>
        <v>23000</v>
      </c>
      <c r="K103" s="134" t="s">
        <v>19</v>
      </c>
      <c r="L103" s="33"/>
      <c r="M103" s="139" t="s">
        <v>19</v>
      </c>
      <c r="N103" s="140" t="s">
        <v>43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79</v>
      </c>
      <c r="AT103" s="143" t="s">
        <v>146</v>
      </c>
      <c r="AU103" s="143" t="s">
        <v>79</v>
      </c>
      <c r="AY103" s="18" t="s">
        <v>143</v>
      </c>
      <c r="BE103" s="144">
        <f>IF(N103="základní",J103,0)</f>
        <v>23000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79</v>
      </c>
      <c r="BK103" s="144">
        <f>ROUND(I103*H103,2)</f>
        <v>23000</v>
      </c>
      <c r="BL103" s="18" t="s">
        <v>79</v>
      </c>
      <c r="BM103" s="143" t="s">
        <v>195</v>
      </c>
    </row>
    <row r="104" spans="2:65" s="13" customFormat="1">
      <c r="B104" s="166"/>
      <c r="D104" s="160" t="s">
        <v>158</v>
      </c>
      <c r="E104" s="167" t="s">
        <v>19</v>
      </c>
      <c r="F104" s="168" t="s">
        <v>79</v>
      </c>
      <c r="H104" s="169">
        <v>1</v>
      </c>
      <c r="I104" s="170"/>
      <c r="L104" s="166"/>
      <c r="M104" s="171"/>
      <c r="T104" s="172"/>
      <c r="AT104" s="167" t="s">
        <v>158</v>
      </c>
      <c r="AU104" s="167" t="s">
        <v>79</v>
      </c>
      <c r="AV104" s="13" t="s">
        <v>81</v>
      </c>
      <c r="AW104" s="13" t="s">
        <v>33</v>
      </c>
      <c r="AX104" s="13" t="s">
        <v>79</v>
      </c>
      <c r="AY104" s="167" t="s">
        <v>143</v>
      </c>
    </row>
    <row r="105" spans="2:65" s="12" customFormat="1">
      <c r="B105" s="159"/>
      <c r="D105" s="160" t="s">
        <v>158</v>
      </c>
      <c r="E105" s="161" t="s">
        <v>19</v>
      </c>
      <c r="F105" s="162" t="s">
        <v>381</v>
      </c>
      <c r="H105" s="161" t="s">
        <v>19</v>
      </c>
      <c r="I105" s="163"/>
      <c r="L105" s="159"/>
      <c r="M105" s="164"/>
      <c r="T105" s="165"/>
      <c r="AT105" s="161" t="s">
        <v>158</v>
      </c>
      <c r="AU105" s="161" t="s">
        <v>79</v>
      </c>
      <c r="AV105" s="12" t="s">
        <v>79</v>
      </c>
      <c r="AW105" s="12" t="s">
        <v>33</v>
      </c>
      <c r="AX105" s="12" t="s">
        <v>72</v>
      </c>
      <c r="AY105" s="161" t="s">
        <v>143</v>
      </c>
    </row>
    <row r="106" spans="2:65" s="1" customFormat="1" ht="16.5" customHeight="1">
      <c r="B106" s="33"/>
      <c r="C106" s="132" t="s">
        <v>177</v>
      </c>
      <c r="D106" s="132" t="s">
        <v>146</v>
      </c>
      <c r="E106" s="133" t="s">
        <v>177</v>
      </c>
      <c r="F106" s="134" t="s">
        <v>382</v>
      </c>
      <c r="G106" s="135" t="s">
        <v>320</v>
      </c>
      <c r="H106" s="136">
        <v>1</v>
      </c>
      <c r="I106" s="137">
        <v>5600</v>
      </c>
      <c r="J106" s="138">
        <f>ROUND(I106*H106,2)</f>
        <v>5600</v>
      </c>
      <c r="K106" s="134" t="s">
        <v>19</v>
      </c>
      <c r="L106" s="33"/>
      <c r="M106" s="139" t="s">
        <v>19</v>
      </c>
      <c r="N106" s="140" t="s">
        <v>43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79</v>
      </c>
      <c r="AT106" s="143" t="s">
        <v>146</v>
      </c>
      <c r="AU106" s="143" t="s">
        <v>79</v>
      </c>
      <c r="AY106" s="18" t="s">
        <v>143</v>
      </c>
      <c r="BE106" s="144">
        <f>IF(N106="základní",J106,0)</f>
        <v>5600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79</v>
      </c>
      <c r="BK106" s="144">
        <f>ROUND(I106*H106,2)</f>
        <v>5600</v>
      </c>
      <c r="BL106" s="18" t="s">
        <v>79</v>
      </c>
      <c r="BM106" s="143" t="s">
        <v>8</v>
      </c>
    </row>
    <row r="107" spans="2:65" s="13" customFormat="1">
      <c r="B107" s="166"/>
      <c r="D107" s="160" t="s">
        <v>158</v>
      </c>
      <c r="E107" s="167" t="s">
        <v>19</v>
      </c>
      <c r="F107" s="168" t="s">
        <v>79</v>
      </c>
      <c r="H107" s="169">
        <v>1</v>
      </c>
      <c r="I107" s="170"/>
      <c r="L107" s="166"/>
      <c r="M107" s="171"/>
      <c r="T107" s="172"/>
      <c r="AT107" s="167" t="s">
        <v>158</v>
      </c>
      <c r="AU107" s="167" t="s">
        <v>79</v>
      </c>
      <c r="AV107" s="13" t="s">
        <v>81</v>
      </c>
      <c r="AW107" s="13" t="s">
        <v>33</v>
      </c>
      <c r="AX107" s="13" t="s">
        <v>79</v>
      </c>
      <c r="AY107" s="167" t="s">
        <v>143</v>
      </c>
    </row>
    <row r="108" spans="2:65" s="12" customFormat="1">
      <c r="B108" s="159"/>
      <c r="D108" s="160" t="s">
        <v>158</v>
      </c>
      <c r="E108" s="161" t="s">
        <v>19</v>
      </c>
      <c r="F108" s="162" t="s">
        <v>383</v>
      </c>
      <c r="H108" s="161" t="s">
        <v>19</v>
      </c>
      <c r="I108" s="163"/>
      <c r="L108" s="159"/>
      <c r="M108" s="164"/>
      <c r="T108" s="165"/>
      <c r="AT108" s="161" t="s">
        <v>158</v>
      </c>
      <c r="AU108" s="161" t="s">
        <v>79</v>
      </c>
      <c r="AV108" s="12" t="s">
        <v>79</v>
      </c>
      <c r="AW108" s="12" t="s">
        <v>33</v>
      </c>
      <c r="AX108" s="12" t="s">
        <v>72</v>
      </c>
      <c r="AY108" s="161" t="s">
        <v>143</v>
      </c>
    </row>
    <row r="109" spans="2:65" s="1" customFormat="1" ht="16.5" customHeight="1">
      <c r="B109" s="33"/>
      <c r="C109" s="132" t="s">
        <v>182</v>
      </c>
      <c r="D109" s="132" t="s">
        <v>146</v>
      </c>
      <c r="E109" s="133" t="s">
        <v>182</v>
      </c>
      <c r="F109" s="134" t="s">
        <v>384</v>
      </c>
      <c r="G109" s="135" t="s">
        <v>320</v>
      </c>
      <c r="H109" s="136">
        <v>1</v>
      </c>
      <c r="I109" s="137">
        <v>5240</v>
      </c>
      <c r="J109" s="138">
        <f>ROUND(I109*H109,2)</f>
        <v>5240</v>
      </c>
      <c r="K109" s="134" t="s">
        <v>19</v>
      </c>
      <c r="L109" s="33"/>
      <c r="M109" s="139" t="s">
        <v>19</v>
      </c>
      <c r="N109" s="140" t="s">
        <v>43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79</v>
      </c>
      <c r="AT109" s="143" t="s">
        <v>146</v>
      </c>
      <c r="AU109" s="143" t="s">
        <v>79</v>
      </c>
      <c r="AY109" s="18" t="s">
        <v>143</v>
      </c>
      <c r="BE109" s="144">
        <f>IF(N109="základní",J109,0)</f>
        <v>5240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79</v>
      </c>
      <c r="BK109" s="144">
        <f>ROUND(I109*H109,2)</f>
        <v>5240</v>
      </c>
      <c r="BL109" s="18" t="s">
        <v>79</v>
      </c>
      <c r="BM109" s="143" t="s">
        <v>213</v>
      </c>
    </row>
    <row r="110" spans="2:65" s="13" customFormat="1">
      <c r="B110" s="166"/>
      <c r="D110" s="160" t="s">
        <v>158</v>
      </c>
      <c r="E110" s="167" t="s">
        <v>19</v>
      </c>
      <c r="F110" s="168" t="s">
        <v>79</v>
      </c>
      <c r="H110" s="169">
        <v>1</v>
      </c>
      <c r="I110" s="170"/>
      <c r="L110" s="166"/>
      <c r="M110" s="171"/>
      <c r="T110" s="172"/>
      <c r="AT110" s="167" t="s">
        <v>158</v>
      </c>
      <c r="AU110" s="167" t="s">
        <v>79</v>
      </c>
      <c r="AV110" s="13" t="s">
        <v>81</v>
      </c>
      <c r="AW110" s="13" t="s">
        <v>33</v>
      </c>
      <c r="AX110" s="13" t="s">
        <v>79</v>
      </c>
      <c r="AY110" s="167" t="s">
        <v>143</v>
      </c>
    </row>
    <row r="111" spans="2:65" s="12" customFormat="1">
      <c r="B111" s="159"/>
      <c r="D111" s="160" t="s">
        <v>158</v>
      </c>
      <c r="E111" s="161" t="s">
        <v>19</v>
      </c>
      <c r="F111" s="162" t="s">
        <v>385</v>
      </c>
      <c r="H111" s="161" t="s">
        <v>19</v>
      </c>
      <c r="I111" s="163"/>
      <c r="L111" s="159"/>
      <c r="M111" s="164"/>
      <c r="T111" s="165"/>
      <c r="AT111" s="161" t="s">
        <v>158</v>
      </c>
      <c r="AU111" s="161" t="s">
        <v>79</v>
      </c>
      <c r="AV111" s="12" t="s">
        <v>79</v>
      </c>
      <c r="AW111" s="12" t="s">
        <v>33</v>
      </c>
      <c r="AX111" s="12" t="s">
        <v>72</v>
      </c>
      <c r="AY111" s="161" t="s">
        <v>143</v>
      </c>
    </row>
    <row r="112" spans="2:65" s="12" customFormat="1">
      <c r="B112" s="159"/>
      <c r="D112" s="160" t="s">
        <v>158</v>
      </c>
      <c r="E112" s="161" t="s">
        <v>19</v>
      </c>
      <c r="F112" s="162" t="s">
        <v>386</v>
      </c>
      <c r="H112" s="161" t="s">
        <v>19</v>
      </c>
      <c r="I112" s="163"/>
      <c r="L112" s="159"/>
      <c r="M112" s="164"/>
      <c r="T112" s="165"/>
      <c r="AT112" s="161" t="s">
        <v>158</v>
      </c>
      <c r="AU112" s="161" t="s">
        <v>79</v>
      </c>
      <c r="AV112" s="12" t="s">
        <v>79</v>
      </c>
      <c r="AW112" s="12" t="s">
        <v>33</v>
      </c>
      <c r="AX112" s="12" t="s">
        <v>72</v>
      </c>
      <c r="AY112" s="161" t="s">
        <v>143</v>
      </c>
    </row>
    <row r="113" spans="2:65" s="12" customFormat="1">
      <c r="B113" s="159"/>
      <c r="D113" s="160" t="s">
        <v>158</v>
      </c>
      <c r="E113" s="161" t="s">
        <v>19</v>
      </c>
      <c r="F113" s="162" t="s">
        <v>387</v>
      </c>
      <c r="H113" s="161" t="s">
        <v>19</v>
      </c>
      <c r="I113" s="163"/>
      <c r="L113" s="159"/>
      <c r="M113" s="164"/>
      <c r="T113" s="165"/>
      <c r="AT113" s="161" t="s">
        <v>158</v>
      </c>
      <c r="AU113" s="161" t="s">
        <v>79</v>
      </c>
      <c r="AV113" s="12" t="s">
        <v>79</v>
      </c>
      <c r="AW113" s="12" t="s">
        <v>33</v>
      </c>
      <c r="AX113" s="12" t="s">
        <v>72</v>
      </c>
      <c r="AY113" s="161" t="s">
        <v>143</v>
      </c>
    </row>
    <row r="114" spans="2:65" s="1" customFormat="1" ht="16.5" customHeight="1">
      <c r="B114" s="33"/>
      <c r="C114" s="132" t="s">
        <v>144</v>
      </c>
      <c r="D114" s="132" t="s">
        <v>146</v>
      </c>
      <c r="E114" s="133" t="s">
        <v>144</v>
      </c>
      <c r="F114" s="134" t="s">
        <v>388</v>
      </c>
      <c r="G114" s="135" t="s">
        <v>320</v>
      </c>
      <c r="H114" s="136">
        <v>1</v>
      </c>
      <c r="I114" s="137">
        <v>11500</v>
      </c>
      <c r="J114" s="138">
        <f>ROUND(I114*H114,2)</f>
        <v>11500</v>
      </c>
      <c r="K114" s="134" t="s">
        <v>19</v>
      </c>
      <c r="L114" s="33"/>
      <c r="M114" s="139" t="s">
        <v>19</v>
      </c>
      <c r="N114" s="140" t="s">
        <v>43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79</v>
      </c>
      <c r="AT114" s="143" t="s">
        <v>146</v>
      </c>
      <c r="AU114" s="143" t="s">
        <v>79</v>
      </c>
      <c r="AY114" s="18" t="s">
        <v>143</v>
      </c>
      <c r="BE114" s="144">
        <f>IF(N114="základní",J114,0)</f>
        <v>11500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79</v>
      </c>
      <c r="BK114" s="144">
        <f>ROUND(I114*H114,2)</f>
        <v>11500</v>
      </c>
      <c r="BL114" s="18" t="s">
        <v>79</v>
      </c>
      <c r="BM114" s="143" t="s">
        <v>223</v>
      </c>
    </row>
    <row r="115" spans="2:65" s="13" customFormat="1">
      <c r="B115" s="166"/>
      <c r="D115" s="160" t="s">
        <v>158</v>
      </c>
      <c r="E115" s="167" t="s">
        <v>19</v>
      </c>
      <c r="F115" s="168" t="s">
        <v>79</v>
      </c>
      <c r="H115" s="169">
        <v>1</v>
      </c>
      <c r="I115" s="170"/>
      <c r="L115" s="166"/>
      <c r="M115" s="171"/>
      <c r="T115" s="172"/>
      <c r="AT115" s="167" t="s">
        <v>158</v>
      </c>
      <c r="AU115" s="167" t="s">
        <v>79</v>
      </c>
      <c r="AV115" s="13" t="s">
        <v>81</v>
      </c>
      <c r="AW115" s="13" t="s">
        <v>33</v>
      </c>
      <c r="AX115" s="13" t="s">
        <v>79</v>
      </c>
      <c r="AY115" s="167" t="s">
        <v>143</v>
      </c>
    </row>
    <row r="116" spans="2:65" s="12" customFormat="1">
      <c r="B116" s="159"/>
      <c r="D116" s="160" t="s">
        <v>158</v>
      </c>
      <c r="E116" s="161" t="s">
        <v>19</v>
      </c>
      <c r="F116" s="162" t="s">
        <v>388</v>
      </c>
      <c r="H116" s="161" t="s">
        <v>19</v>
      </c>
      <c r="I116" s="163"/>
      <c r="L116" s="159"/>
      <c r="M116" s="164"/>
      <c r="T116" s="165"/>
      <c r="AT116" s="161" t="s">
        <v>158</v>
      </c>
      <c r="AU116" s="161" t="s">
        <v>79</v>
      </c>
      <c r="AV116" s="12" t="s">
        <v>79</v>
      </c>
      <c r="AW116" s="12" t="s">
        <v>33</v>
      </c>
      <c r="AX116" s="12" t="s">
        <v>72</v>
      </c>
      <c r="AY116" s="161" t="s">
        <v>143</v>
      </c>
    </row>
    <row r="117" spans="2:65" s="1" customFormat="1" ht="16.5" customHeight="1">
      <c r="B117" s="33"/>
      <c r="C117" s="132" t="s">
        <v>191</v>
      </c>
      <c r="D117" s="132" t="s">
        <v>146</v>
      </c>
      <c r="E117" s="133" t="s">
        <v>191</v>
      </c>
      <c r="F117" s="134" t="s">
        <v>389</v>
      </c>
      <c r="G117" s="135" t="s">
        <v>320</v>
      </c>
      <c r="H117" s="136">
        <v>1</v>
      </c>
      <c r="I117" s="137">
        <v>5660</v>
      </c>
      <c r="J117" s="138">
        <f>ROUND(I117*H117,2)</f>
        <v>5660</v>
      </c>
      <c r="K117" s="134" t="s">
        <v>19</v>
      </c>
      <c r="L117" s="33"/>
      <c r="M117" s="139" t="s">
        <v>19</v>
      </c>
      <c r="N117" s="140" t="s">
        <v>43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79</v>
      </c>
      <c r="AT117" s="143" t="s">
        <v>146</v>
      </c>
      <c r="AU117" s="143" t="s">
        <v>79</v>
      </c>
      <c r="AY117" s="18" t="s">
        <v>143</v>
      </c>
      <c r="BE117" s="144">
        <f>IF(N117="základní",J117,0)</f>
        <v>5660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79</v>
      </c>
      <c r="BK117" s="144">
        <f>ROUND(I117*H117,2)</f>
        <v>5660</v>
      </c>
      <c r="BL117" s="18" t="s">
        <v>79</v>
      </c>
      <c r="BM117" s="143" t="s">
        <v>233</v>
      </c>
    </row>
    <row r="118" spans="2:65" s="13" customFormat="1">
      <c r="B118" s="166"/>
      <c r="D118" s="160" t="s">
        <v>158</v>
      </c>
      <c r="E118" s="167" t="s">
        <v>19</v>
      </c>
      <c r="F118" s="168" t="s">
        <v>79</v>
      </c>
      <c r="H118" s="169">
        <v>1</v>
      </c>
      <c r="I118" s="170"/>
      <c r="L118" s="166"/>
      <c r="M118" s="171"/>
      <c r="T118" s="172"/>
      <c r="AT118" s="167" t="s">
        <v>158</v>
      </c>
      <c r="AU118" s="167" t="s">
        <v>79</v>
      </c>
      <c r="AV118" s="13" t="s">
        <v>81</v>
      </c>
      <c r="AW118" s="13" t="s">
        <v>33</v>
      </c>
      <c r="AX118" s="13" t="s">
        <v>79</v>
      </c>
      <c r="AY118" s="167" t="s">
        <v>143</v>
      </c>
    </row>
    <row r="119" spans="2:65" s="12" customFormat="1">
      <c r="B119" s="159"/>
      <c r="D119" s="160" t="s">
        <v>158</v>
      </c>
      <c r="E119" s="161" t="s">
        <v>19</v>
      </c>
      <c r="F119" s="162" t="s">
        <v>390</v>
      </c>
      <c r="H119" s="161" t="s">
        <v>19</v>
      </c>
      <c r="I119" s="163"/>
      <c r="L119" s="159"/>
      <c r="M119" s="164"/>
      <c r="T119" s="165"/>
      <c r="AT119" s="161" t="s">
        <v>158</v>
      </c>
      <c r="AU119" s="161" t="s">
        <v>79</v>
      </c>
      <c r="AV119" s="12" t="s">
        <v>79</v>
      </c>
      <c r="AW119" s="12" t="s">
        <v>33</v>
      </c>
      <c r="AX119" s="12" t="s">
        <v>72</v>
      </c>
      <c r="AY119" s="161" t="s">
        <v>143</v>
      </c>
    </row>
    <row r="120" spans="2:65" s="12" customFormat="1">
      <c r="B120" s="159"/>
      <c r="D120" s="160" t="s">
        <v>158</v>
      </c>
      <c r="E120" s="161" t="s">
        <v>19</v>
      </c>
      <c r="F120" s="162" t="s">
        <v>391</v>
      </c>
      <c r="H120" s="161" t="s">
        <v>19</v>
      </c>
      <c r="I120" s="163"/>
      <c r="L120" s="159"/>
      <c r="M120" s="164"/>
      <c r="T120" s="165"/>
      <c r="AT120" s="161" t="s">
        <v>158</v>
      </c>
      <c r="AU120" s="161" t="s">
        <v>79</v>
      </c>
      <c r="AV120" s="12" t="s">
        <v>79</v>
      </c>
      <c r="AW120" s="12" t="s">
        <v>33</v>
      </c>
      <c r="AX120" s="12" t="s">
        <v>72</v>
      </c>
      <c r="AY120" s="161" t="s">
        <v>143</v>
      </c>
    </row>
    <row r="121" spans="2:65" s="1" customFormat="1" ht="16.5" customHeight="1">
      <c r="B121" s="33"/>
      <c r="C121" s="132" t="s">
        <v>195</v>
      </c>
      <c r="D121" s="132" t="s">
        <v>146</v>
      </c>
      <c r="E121" s="133" t="s">
        <v>195</v>
      </c>
      <c r="F121" s="134" t="s">
        <v>392</v>
      </c>
      <c r="G121" s="135" t="s">
        <v>320</v>
      </c>
      <c r="H121" s="136">
        <v>1</v>
      </c>
      <c r="I121" s="137">
        <v>3500</v>
      </c>
      <c r="J121" s="138">
        <f>ROUND(I121*H121,2)</f>
        <v>3500</v>
      </c>
      <c r="K121" s="134" t="s">
        <v>19</v>
      </c>
      <c r="L121" s="33"/>
      <c r="M121" s="139" t="s">
        <v>19</v>
      </c>
      <c r="N121" s="140" t="s">
        <v>43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79</v>
      </c>
      <c r="AT121" s="143" t="s">
        <v>146</v>
      </c>
      <c r="AU121" s="143" t="s">
        <v>79</v>
      </c>
      <c r="AY121" s="18" t="s">
        <v>143</v>
      </c>
      <c r="BE121" s="144">
        <f>IF(N121="základní",J121,0)</f>
        <v>3500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79</v>
      </c>
      <c r="BK121" s="144">
        <f>ROUND(I121*H121,2)</f>
        <v>3500</v>
      </c>
      <c r="BL121" s="18" t="s">
        <v>79</v>
      </c>
      <c r="BM121" s="143" t="s">
        <v>242</v>
      </c>
    </row>
    <row r="122" spans="2:65" s="13" customFormat="1">
      <c r="B122" s="166"/>
      <c r="D122" s="160" t="s">
        <v>158</v>
      </c>
      <c r="E122" s="167" t="s">
        <v>19</v>
      </c>
      <c r="F122" s="168" t="s">
        <v>79</v>
      </c>
      <c r="H122" s="169">
        <v>1</v>
      </c>
      <c r="I122" s="170"/>
      <c r="L122" s="166"/>
      <c r="M122" s="171"/>
      <c r="T122" s="172"/>
      <c r="AT122" s="167" t="s">
        <v>158</v>
      </c>
      <c r="AU122" s="167" t="s">
        <v>79</v>
      </c>
      <c r="AV122" s="13" t="s">
        <v>81</v>
      </c>
      <c r="AW122" s="13" t="s">
        <v>33</v>
      </c>
      <c r="AX122" s="13" t="s">
        <v>79</v>
      </c>
      <c r="AY122" s="167" t="s">
        <v>143</v>
      </c>
    </row>
    <row r="123" spans="2:65" s="12" customFormat="1">
      <c r="B123" s="159"/>
      <c r="D123" s="160" t="s">
        <v>158</v>
      </c>
      <c r="E123" s="161" t="s">
        <v>19</v>
      </c>
      <c r="F123" s="162" t="s">
        <v>385</v>
      </c>
      <c r="H123" s="161" t="s">
        <v>19</v>
      </c>
      <c r="I123" s="163"/>
      <c r="L123" s="159"/>
      <c r="M123" s="164"/>
      <c r="T123" s="165"/>
      <c r="AT123" s="161" t="s">
        <v>158</v>
      </c>
      <c r="AU123" s="161" t="s">
        <v>79</v>
      </c>
      <c r="AV123" s="12" t="s">
        <v>79</v>
      </c>
      <c r="AW123" s="12" t="s">
        <v>33</v>
      </c>
      <c r="AX123" s="12" t="s">
        <v>72</v>
      </c>
      <c r="AY123" s="161" t="s">
        <v>143</v>
      </c>
    </row>
    <row r="124" spans="2:65" s="12" customFormat="1">
      <c r="B124" s="159"/>
      <c r="D124" s="160" t="s">
        <v>158</v>
      </c>
      <c r="E124" s="161" t="s">
        <v>19</v>
      </c>
      <c r="F124" s="162" t="s">
        <v>393</v>
      </c>
      <c r="H124" s="161" t="s">
        <v>19</v>
      </c>
      <c r="I124" s="163"/>
      <c r="L124" s="159"/>
      <c r="M124" s="164"/>
      <c r="T124" s="165"/>
      <c r="AT124" s="161" t="s">
        <v>158</v>
      </c>
      <c r="AU124" s="161" t="s">
        <v>79</v>
      </c>
      <c r="AV124" s="12" t="s">
        <v>79</v>
      </c>
      <c r="AW124" s="12" t="s">
        <v>33</v>
      </c>
      <c r="AX124" s="12" t="s">
        <v>72</v>
      </c>
      <c r="AY124" s="161" t="s">
        <v>143</v>
      </c>
    </row>
    <row r="125" spans="2:65" s="11" customFormat="1" ht="25.95" customHeight="1">
      <c r="B125" s="120"/>
      <c r="D125" s="121" t="s">
        <v>71</v>
      </c>
      <c r="E125" s="122" t="s">
        <v>394</v>
      </c>
      <c r="F125" s="122" t="s">
        <v>395</v>
      </c>
      <c r="I125" s="123"/>
      <c r="J125" s="124">
        <f>BK125</f>
        <v>23758</v>
      </c>
      <c r="L125" s="120"/>
      <c r="M125" s="125"/>
      <c r="P125" s="126">
        <f>SUM(P126:P156)</f>
        <v>0</v>
      </c>
      <c r="R125" s="126">
        <f>SUM(R126:R156)</f>
        <v>0</v>
      </c>
      <c r="T125" s="127">
        <f>SUM(T126:T156)</f>
        <v>0</v>
      </c>
      <c r="AR125" s="121" t="s">
        <v>79</v>
      </c>
      <c r="AT125" s="128" t="s">
        <v>71</v>
      </c>
      <c r="AU125" s="128" t="s">
        <v>72</v>
      </c>
      <c r="AY125" s="121" t="s">
        <v>143</v>
      </c>
      <c r="BK125" s="129">
        <f>SUM(BK126:BK156)</f>
        <v>23758</v>
      </c>
    </row>
    <row r="126" spans="2:65" s="1" customFormat="1" ht="16.5" customHeight="1">
      <c r="B126" s="33"/>
      <c r="C126" s="132" t="s">
        <v>200</v>
      </c>
      <c r="D126" s="132" t="s">
        <v>146</v>
      </c>
      <c r="E126" s="133" t="s">
        <v>200</v>
      </c>
      <c r="F126" s="134" t="s">
        <v>396</v>
      </c>
      <c r="G126" s="135" t="s">
        <v>260</v>
      </c>
      <c r="H126" s="136">
        <v>15</v>
      </c>
      <c r="I126" s="137">
        <v>62</v>
      </c>
      <c r="J126" s="138">
        <f>ROUND(I126*H126,2)</f>
        <v>930</v>
      </c>
      <c r="K126" s="134" t="s">
        <v>19</v>
      </c>
      <c r="L126" s="33"/>
      <c r="M126" s="139" t="s">
        <v>19</v>
      </c>
      <c r="N126" s="140" t="s">
        <v>43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79</v>
      </c>
      <c r="AT126" s="143" t="s">
        <v>146</v>
      </c>
      <c r="AU126" s="143" t="s">
        <v>79</v>
      </c>
      <c r="AY126" s="18" t="s">
        <v>143</v>
      </c>
      <c r="BE126" s="144">
        <f>IF(N126="základní",J126,0)</f>
        <v>930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79</v>
      </c>
      <c r="BK126" s="144">
        <f>ROUND(I126*H126,2)</f>
        <v>930</v>
      </c>
      <c r="BL126" s="18" t="s">
        <v>79</v>
      </c>
      <c r="BM126" s="143" t="s">
        <v>268</v>
      </c>
    </row>
    <row r="127" spans="2:65" s="13" customFormat="1">
      <c r="B127" s="166"/>
      <c r="D127" s="160" t="s">
        <v>158</v>
      </c>
      <c r="E127" s="167" t="s">
        <v>19</v>
      </c>
      <c r="F127" s="168" t="s">
        <v>218</v>
      </c>
      <c r="H127" s="169">
        <v>15</v>
      </c>
      <c r="I127" s="170"/>
      <c r="L127" s="166"/>
      <c r="M127" s="171"/>
      <c r="T127" s="172"/>
      <c r="AT127" s="167" t="s">
        <v>158</v>
      </c>
      <c r="AU127" s="167" t="s">
        <v>79</v>
      </c>
      <c r="AV127" s="13" t="s">
        <v>81</v>
      </c>
      <c r="AW127" s="13" t="s">
        <v>33</v>
      </c>
      <c r="AX127" s="13" t="s">
        <v>79</v>
      </c>
      <c r="AY127" s="167" t="s">
        <v>143</v>
      </c>
    </row>
    <row r="128" spans="2:65" s="12" customFormat="1">
      <c r="B128" s="159"/>
      <c r="D128" s="160" t="s">
        <v>158</v>
      </c>
      <c r="E128" s="161" t="s">
        <v>19</v>
      </c>
      <c r="F128" s="162" t="s">
        <v>397</v>
      </c>
      <c r="H128" s="161" t="s">
        <v>19</v>
      </c>
      <c r="I128" s="163"/>
      <c r="L128" s="159"/>
      <c r="M128" s="164"/>
      <c r="T128" s="165"/>
      <c r="AT128" s="161" t="s">
        <v>158</v>
      </c>
      <c r="AU128" s="161" t="s">
        <v>79</v>
      </c>
      <c r="AV128" s="12" t="s">
        <v>79</v>
      </c>
      <c r="AW128" s="12" t="s">
        <v>33</v>
      </c>
      <c r="AX128" s="12" t="s">
        <v>72</v>
      </c>
      <c r="AY128" s="161" t="s">
        <v>143</v>
      </c>
    </row>
    <row r="129" spans="2:65" s="1" customFormat="1" ht="16.5" customHeight="1">
      <c r="B129" s="33"/>
      <c r="C129" s="132" t="s">
        <v>8</v>
      </c>
      <c r="D129" s="132" t="s">
        <v>146</v>
      </c>
      <c r="E129" s="133" t="s">
        <v>8</v>
      </c>
      <c r="F129" s="134" t="s">
        <v>398</v>
      </c>
      <c r="G129" s="135" t="s">
        <v>260</v>
      </c>
      <c r="H129" s="136">
        <v>61</v>
      </c>
      <c r="I129" s="137">
        <v>48</v>
      </c>
      <c r="J129" s="138">
        <f>ROUND(I129*H129,2)</f>
        <v>2928</v>
      </c>
      <c r="K129" s="134" t="s">
        <v>19</v>
      </c>
      <c r="L129" s="33"/>
      <c r="M129" s="139" t="s">
        <v>19</v>
      </c>
      <c r="N129" s="140" t="s">
        <v>43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79</v>
      </c>
      <c r="AT129" s="143" t="s">
        <v>146</v>
      </c>
      <c r="AU129" s="143" t="s">
        <v>79</v>
      </c>
      <c r="AY129" s="18" t="s">
        <v>143</v>
      </c>
      <c r="BE129" s="144">
        <f>IF(N129="základní",J129,0)</f>
        <v>2928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79</v>
      </c>
      <c r="BK129" s="144">
        <f>ROUND(I129*H129,2)</f>
        <v>2928</v>
      </c>
      <c r="BL129" s="18" t="s">
        <v>79</v>
      </c>
      <c r="BM129" s="143" t="s">
        <v>282</v>
      </c>
    </row>
    <row r="130" spans="2:65" s="13" customFormat="1">
      <c r="B130" s="166"/>
      <c r="D130" s="160" t="s">
        <v>158</v>
      </c>
      <c r="E130" s="167" t="s">
        <v>19</v>
      </c>
      <c r="F130" s="168" t="s">
        <v>399</v>
      </c>
      <c r="H130" s="169">
        <v>61</v>
      </c>
      <c r="I130" s="170"/>
      <c r="L130" s="166"/>
      <c r="M130" s="171"/>
      <c r="T130" s="172"/>
      <c r="AT130" s="167" t="s">
        <v>158</v>
      </c>
      <c r="AU130" s="167" t="s">
        <v>79</v>
      </c>
      <c r="AV130" s="13" t="s">
        <v>81</v>
      </c>
      <c r="AW130" s="13" t="s">
        <v>33</v>
      </c>
      <c r="AX130" s="13" t="s">
        <v>79</v>
      </c>
      <c r="AY130" s="167" t="s">
        <v>143</v>
      </c>
    </row>
    <row r="131" spans="2:65" s="12" customFormat="1">
      <c r="B131" s="159"/>
      <c r="D131" s="160" t="s">
        <v>158</v>
      </c>
      <c r="E131" s="161" t="s">
        <v>19</v>
      </c>
      <c r="F131" s="162" t="s">
        <v>397</v>
      </c>
      <c r="H131" s="161" t="s">
        <v>19</v>
      </c>
      <c r="I131" s="163"/>
      <c r="L131" s="159"/>
      <c r="M131" s="164"/>
      <c r="T131" s="165"/>
      <c r="AT131" s="161" t="s">
        <v>158</v>
      </c>
      <c r="AU131" s="161" t="s">
        <v>79</v>
      </c>
      <c r="AV131" s="12" t="s">
        <v>79</v>
      </c>
      <c r="AW131" s="12" t="s">
        <v>33</v>
      </c>
      <c r="AX131" s="12" t="s">
        <v>72</v>
      </c>
      <c r="AY131" s="161" t="s">
        <v>143</v>
      </c>
    </row>
    <row r="132" spans="2:65" s="1" customFormat="1" ht="16.5" customHeight="1">
      <c r="B132" s="33"/>
      <c r="C132" s="132" t="s">
        <v>208</v>
      </c>
      <c r="D132" s="132" t="s">
        <v>146</v>
      </c>
      <c r="E132" s="133" t="s">
        <v>208</v>
      </c>
      <c r="F132" s="134" t="s">
        <v>400</v>
      </c>
      <c r="G132" s="135" t="s">
        <v>260</v>
      </c>
      <c r="H132" s="136">
        <v>15</v>
      </c>
      <c r="I132" s="137">
        <v>143</v>
      </c>
      <c r="J132" s="138">
        <f>ROUND(I132*H132,2)</f>
        <v>2145</v>
      </c>
      <c r="K132" s="134" t="s">
        <v>19</v>
      </c>
      <c r="L132" s="33"/>
      <c r="M132" s="139" t="s">
        <v>19</v>
      </c>
      <c r="N132" s="140" t="s">
        <v>43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79</v>
      </c>
      <c r="AT132" s="143" t="s">
        <v>146</v>
      </c>
      <c r="AU132" s="143" t="s">
        <v>79</v>
      </c>
      <c r="AY132" s="18" t="s">
        <v>143</v>
      </c>
      <c r="BE132" s="144">
        <f>IF(N132="základní",J132,0)</f>
        <v>2145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79</v>
      </c>
      <c r="BK132" s="144">
        <f>ROUND(I132*H132,2)</f>
        <v>2145</v>
      </c>
      <c r="BL132" s="18" t="s">
        <v>79</v>
      </c>
      <c r="BM132" s="143" t="s">
        <v>294</v>
      </c>
    </row>
    <row r="133" spans="2:65" s="13" customFormat="1">
      <c r="B133" s="166"/>
      <c r="D133" s="160" t="s">
        <v>158</v>
      </c>
      <c r="E133" s="167" t="s">
        <v>19</v>
      </c>
      <c r="F133" s="168" t="s">
        <v>218</v>
      </c>
      <c r="H133" s="169">
        <v>15</v>
      </c>
      <c r="I133" s="170"/>
      <c r="L133" s="166"/>
      <c r="M133" s="171"/>
      <c r="T133" s="172"/>
      <c r="AT133" s="167" t="s">
        <v>158</v>
      </c>
      <c r="AU133" s="167" t="s">
        <v>79</v>
      </c>
      <c r="AV133" s="13" t="s">
        <v>81</v>
      </c>
      <c r="AW133" s="13" t="s">
        <v>33</v>
      </c>
      <c r="AX133" s="13" t="s">
        <v>79</v>
      </c>
      <c r="AY133" s="167" t="s">
        <v>143</v>
      </c>
    </row>
    <row r="134" spans="2:65" s="12" customFormat="1">
      <c r="B134" s="159"/>
      <c r="D134" s="160" t="s">
        <v>158</v>
      </c>
      <c r="E134" s="161" t="s">
        <v>19</v>
      </c>
      <c r="F134" s="162" t="s">
        <v>397</v>
      </c>
      <c r="H134" s="161" t="s">
        <v>19</v>
      </c>
      <c r="I134" s="163"/>
      <c r="L134" s="159"/>
      <c r="M134" s="164"/>
      <c r="T134" s="165"/>
      <c r="AT134" s="161" t="s">
        <v>158</v>
      </c>
      <c r="AU134" s="161" t="s">
        <v>79</v>
      </c>
      <c r="AV134" s="12" t="s">
        <v>79</v>
      </c>
      <c r="AW134" s="12" t="s">
        <v>33</v>
      </c>
      <c r="AX134" s="12" t="s">
        <v>72</v>
      </c>
      <c r="AY134" s="161" t="s">
        <v>143</v>
      </c>
    </row>
    <row r="135" spans="2:65" s="1" customFormat="1" ht="16.5" customHeight="1">
      <c r="B135" s="33"/>
      <c r="C135" s="132" t="s">
        <v>213</v>
      </c>
      <c r="D135" s="132" t="s">
        <v>146</v>
      </c>
      <c r="E135" s="133" t="s">
        <v>213</v>
      </c>
      <c r="F135" s="134" t="s">
        <v>401</v>
      </c>
      <c r="G135" s="135" t="s">
        <v>260</v>
      </c>
      <c r="H135" s="136">
        <v>85</v>
      </c>
      <c r="I135" s="137">
        <v>61</v>
      </c>
      <c r="J135" s="138">
        <f>ROUND(I135*H135,2)</f>
        <v>5185</v>
      </c>
      <c r="K135" s="134" t="s">
        <v>19</v>
      </c>
      <c r="L135" s="33"/>
      <c r="M135" s="139" t="s">
        <v>19</v>
      </c>
      <c r="N135" s="140" t="s">
        <v>43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79</v>
      </c>
      <c r="AT135" s="143" t="s">
        <v>146</v>
      </c>
      <c r="AU135" s="143" t="s">
        <v>79</v>
      </c>
      <c r="AY135" s="18" t="s">
        <v>143</v>
      </c>
      <c r="BE135" s="144">
        <f>IF(N135="základní",J135,0)</f>
        <v>5185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79</v>
      </c>
      <c r="BK135" s="144">
        <f>ROUND(I135*H135,2)</f>
        <v>5185</v>
      </c>
      <c r="BL135" s="18" t="s">
        <v>79</v>
      </c>
      <c r="BM135" s="143" t="s">
        <v>317</v>
      </c>
    </row>
    <row r="136" spans="2:65" s="13" customFormat="1">
      <c r="B136" s="166"/>
      <c r="D136" s="160" t="s">
        <v>158</v>
      </c>
      <c r="E136" s="167" t="s">
        <v>19</v>
      </c>
      <c r="F136" s="168" t="s">
        <v>402</v>
      </c>
      <c r="H136" s="169">
        <v>85</v>
      </c>
      <c r="I136" s="170"/>
      <c r="L136" s="166"/>
      <c r="M136" s="171"/>
      <c r="T136" s="172"/>
      <c r="AT136" s="167" t="s">
        <v>158</v>
      </c>
      <c r="AU136" s="167" t="s">
        <v>79</v>
      </c>
      <c r="AV136" s="13" t="s">
        <v>81</v>
      </c>
      <c r="AW136" s="13" t="s">
        <v>33</v>
      </c>
      <c r="AX136" s="13" t="s">
        <v>79</v>
      </c>
      <c r="AY136" s="167" t="s">
        <v>143</v>
      </c>
    </row>
    <row r="137" spans="2:65" s="12" customFormat="1">
      <c r="B137" s="159"/>
      <c r="D137" s="160" t="s">
        <v>158</v>
      </c>
      <c r="E137" s="161" t="s">
        <v>19</v>
      </c>
      <c r="F137" s="162" t="s">
        <v>397</v>
      </c>
      <c r="H137" s="161" t="s">
        <v>19</v>
      </c>
      <c r="I137" s="163"/>
      <c r="L137" s="159"/>
      <c r="M137" s="164"/>
      <c r="T137" s="165"/>
      <c r="AT137" s="161" t="s">
        <v>158</v>
      </c>
      <c r="AU137" s="161" t="s">
        <v>79</v>
      </c>
      <c r="AV137" s="12" t="s">
        <v>79</v>
      </c>
      <c r="AW137" s="12" t="s">
        <v>33</v>
      </c>
      <c r="AX137" s="12" t="s">
        <v>72</v>
      </c>
      <c r="AY137" s="161" t="s">
        <v>143</v>
      </c>
    </row>
    <row r="138" spans="2:65" s="1" customFormat="1" ht="16.5" customHeight="1">
      <c r="B138" s="33"/>
      <c r="C138" s="132" t="s">
        <v>218</v>
      </c>
      <c r="D138" s="132" t="s">
        <v>146</v>
      </c>
      <c r="E138" s="133" t="s">
        <v>218</v>
      </c>
      <c r="F138" s="134" t="s">
        <v>403</v>
      </c>
      <c r="G138" s="135" t="s">
        <v>260</v>
      </c>
      <c r="H138" s="136">
        <v>15</v>
      </c>
      <c r="I138" s="137">
        <v>86</v>
      </c>
      <c r="J138" s="138">
        <f>ROUND(I138*H138,2)</f>
        <v>1290</v>
      </c>
      <c r="K138" s="134" t="s">
        <v>19</v>
      </c>
      <c r="L138" s="33"/>
      <c r="M138" s="139" t="s">
        <v>19</v>
      </c>
      <c r="N138" s="140" t="s">
        <v>43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79</v>
      </c>
      <c r="AT138" s="143" t="s">
        <v>146</v>
      </c>
      <c r="AU138" s="143" t="s">
        <v>79</v>
      </c>
      <c r="AY138" s="18" t="s">
        <v>143</v>
      </c>
      <c r="BE138" s="144">
        <f>IF(N138="základní",J138,0)</f>
        <v>1290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79</v>
      </c>
      <c r="BK138" s="144">
        <f>ROUND(I138*H138,2)</f>
        <v>1290</v>
      </c>
      <c r="BL138" s="18" t="s">
        <v>79</v>
      </c>
      <c r="BM138" s="143" t="s">
        <v>350</v>
      </c>
    </row>
    <row r="139" spans="2:65" s="13" customFormat="1">
      <c r="B139" s="166"/>
      <c r="D139" s="160" t="s">
        <v>158</v>
      </c>
      <c r="E139" s="167" t="s">
        <v>19</v>
      </c>
      <c r="F139" s="168" t="s">
        <v>218</v>
      </c>
      <c r="H139" s="169">
        <v>15</v>
      </c>
      <c r="I139" s="170"/>
      <c r="L139" s="166"/>
      <c r="M139" s="171"/>
      <c r="T139" s="172"/>
      <c r="AT139" s="167" t="s">
        <v>158</v>
      </c>
      <c r="AU139" s="167" t="s">
        <v>79</v>
      </c>
      <c r="AV139" s="13" t="s">
        <v>81</v>
      </c>
      <c r="AW139" s="13" t="s">
        <v>33</v>
      </c>
      <c r="AX139" s="13" t="s">
        <v>79</v>
      </c>
      <c r="AY139" s="167" t="s">
        <v>143</v>
      </c>
    </row>
    <row r="140" spans="2:65" s="12" customFormat="1">
      <c r="B140" s="159"/>
      <c r="D140" s="160" t="s">
        <v>158</v>
      </c>
      <c r="E140" s="161" t="s">
        <v>19</v>
      </c>
      <c r="F140" s="162" t="s">
        <v>397</v>
      </c>
      <c r="H140" s="161" t="s">
        <v>19</v>
      </c>
      <c r="I140" s="163"/>
      <c r="L140" s="159"/>
      <c r="M140" s="164"/>
      <c r="T140" s="165"/>
      <c r="AT140" s="161" t="s">
        <v>158</v>
      </c>
      <c r="AU140" s="161" t="s">
        <v>79</v>
      </c>
      <c r="AV140" s="12" t="s">
        <v>79</v>
      </c>
      <c r="AW140" s="12" t="s">
        <v>33</v>
      </c>
      <c r="AX140" s="12" t="s">
        <v>72</v>
      </c>
      <c r="AY140" s="161" t="s">
        <v>143</v>
      </c>
    </row>
    <row r="141" spans="2:65" s="1" customFormat="1" ht="16.5" customHeight="1">
      <c r="B141" s="33"/>
      <c r="C141" s="132" t="s">
        <v>223</v>
      </c>
      <c r="D141" s="132" t="s">
        <v>146</v>
      </c>
      <c r="E141" s="133" t="s">
        <v>223</v>
      </c>
      <c r="F141" s="134" t="s">
        <v>404</v>
      </c>
      <c r="G141" s="135" t="s">
        <v>260</v>
      </c>
      <c r="H141" s="136">
        <v>25</v>
      </c>
      <c r="I141" s="137">
        <v>60</v>
      </c>
      <c r="J141" s="138">
        <f>ROUND(I141*H141,2)</f>
        <v>1500</v>
      </c>
      <c r="K141" s="134" t="s">
        <v>19</v>
      </c>
      <c r="L141" s="33"/>
      <c r="M141" s="139" t="s">
        <v>19</v>
      </c>
      <c r="N141" s="140" t="s">
        <v>43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79</v>
      </c>
      <c r="AT141" s="143" t="s">
        <v>146</v>
      </c>
      <c r="AU141" s="143" t="s">
        <v>79</v>
      </c>
      <c r="AY141" s="18" t="s">
        <v>143</v>
      </c>
      <c r="BE141" s="144">
        <f>IF(N141="základní",J141,0)</f>
        <v>1500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79</v>
      </c>
      <c r="BK141" s="144">
        <f>ROUND(I141*H141,2)</f>
        <v>1500</v>
      </c>
      <c r="BL141" s="18" t="s">
        <v>79</v>
      </c>
      <c r="BM141" s="143" t="s">
        <v>359</v>
      </c>
    </row>
    <row r="142" spans="2:65" s="13" customFormat="1">
      <c r="B142" s="166"/>
      <c r="D142" s="160" t="s">
        <v>158</v>
      </c>
      <c r="E142" s="167" t="s">
        <v>19</v>
      </c>
      <c r="F142" s="168" t="s">
        <v>288</v>
      </c>
      <c r="H142" s="169">
        <v>25</v>
      </c>
      <c r="I142" s="170"/>
      <c r="L142" s="166"/>
      <c r="M142" s="171"/>
      <c r="T142" s="172"/>
      <c r="AT142" s="167" t="s">
        <v>158</v>
      </c>
      <c r="AU142" s="167" t="s">
        <v>79</v>
      </c>
      <c r="AV142" s="13" t="s">
        <v>81</v>
      </c>
      <c r="AW142" s="13" t="s">
        <v>33</v>
      </c>
      <c r="AX142" s="13" t="s">
        <v>79</v>
      </c>
      <c r="AY142" s="167" t="s">
        <v>143</v>
      </c>
    </row>
    <row r="143" spans="2:65" s="12" customFormat="1">
      <c r="B143" s="159"/>
      <c r="D143" s="160" t="s">
        <v>158</v>
      </c>
      <c r="E143" s="161" t="s">
        <v>19</v>
      </c>
      <c r="F143" s="162" t="s">
        <v>397</v>
      </c>
      <c r="H143" s="161" t="s">
        <v>19</v>
      </c>
      <c r="I143" s="163"/>
      <c r="L143" s="159"/>
      <c r="M143" s="164"/>
      <c r="T143" s="165"/>
      <c r="AT143" s="161" t="s">
        <v>158</v>
      </c>
      <c r="AU143" s="161" t="s">
        <v>79</v>
      </c>
      <c r="AV143" s="12" t="s">
        <v>79</v>
      </c>
      <c r="AW143" s="12" t="s">
        <v>33</v>
      </c>
      <c r="AX143" s="12" t="s">
        <v>72</v>
      </c>
      <c r="AY143" s="161" t="s">
        <v>143</v>
      </c>
    </row>
    <row r="144" spans="2:65" s="1" customFormat="1" ht="16.5" customHeight="1">
      <c r="B144" s="33"/>
      <c r="C144" s="132" t="s">
        <v>228</v>
      </c>
      <c r="D144" s="132" t="s">
        <v>146</v>
      </c>
      <c r="E144" s="133" t="s">
        <v>228</v>
      </c>
      <c r="F144" s="134" t="s">
        <v>405</v>
      </c>
      <c r="G144" s="135" t="s">
        <v>320</v>
      </c>
      <c r="H144" s="136">
        <v>1</v>
      </c>
      <c r="I144" s="137">
        <v>8000</v>
      </c>
      <c r="J144" s="138">
        <f>ROUND(I144*H144,2)</f>
        <v>8000</v>
      </c>
      <c r="K144" s="134" t="s">
        <v>19</v>
      </c>
      <c r="L144" s="33"/>
      <c r="M144" s="139" t="s">
        <v>19</v>
      </c>
      <c r="N144" s="140" t="s">
        <v>43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79</v>
      </c>
      <c r="AT144" s="143" t="s">
        <v>146</v>
      </c>
      <c r="AU144" s="143" t="s">
        <v>79</v>
      </c>
      <c r="AY144" s="18" t="s">
        <v>143</v>
      </c>
      <c r="BE144" s="144">
        <f>IF(N144="základní",J144,0)</f>
        <v>8000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79</v>
      </c>
      <c r="BK144" s="144">
        <f>ROUND(I144*H144,2)</f>
        <v>8000</v>
      </c>
      <c r="BL144" s="18" t="s">
        <v>79</v>
      </c>
      <c r="BM144" s="143" t="s">
        <v>406</v>
      </c>
    </row>
    <row r="145" spans="2:65" s="13" customFormat="1">
      <c r="B145" s="166"/>
      <c r="D145" s="160" t="s">
        <v>158</v>
      </c>
      <c r="E145" s="167" t="s">
        <v>19</v>
      </c>
      <c r="F145" s="168" t="s">
        <v>79</v>
      </c>
      <c r="H145" s="169">
        <v>1</v>
      </c>
      <c r="I145" s="170"/>
      <c r="L145" s="166"/>
      <c r="M145" s="171"/>
      <c r="T145" s="172"/>
      <c r="AT145" s="167" t="s">
        <v>158</v>
      </c>
      <c r="AU145" s="167" t="s">
        <v>79</v>
      </c>
      <c r="AV145" s="13" t="s">
        <v>81</v>
      </c>
      <c r="AW145" s="13" t="s">
        <v>33</v>
      </c>
      <c r="AX145" s="13" t="s">
        <v>79</v>
      </c>
      <c r="AY145" s="167" t="s">
        <v>143</v>
      </c>
    </row>
    <row r="146" spans="2:65" s="12" customFormat="1">
      <c r="B146" s="159"/>
      <c r="D146" s="160" t="s">
        <v>158</v>
      </c>
      <c r="E146" s="161" t="s">
        <v>19</v>
      </c>
      <c r="F146" s="162" t="s">
        <v>407</v>
      </c>
      <c r="H146" s="161" t="s">
        <v>19</v>
      </c>
      <c r="I146" s="163"/>
      <c r="L146" s="159"/>
      <c r="M146" s="164"/>
      <c r="T146" s="165"/>
      <c r="AT146" s="161" t="s">
        <v>158</v>
      </c>
      <c r="AU146" s="161" t="s">
        <v>79</v>
      </c>
      <c r="AV146" s="12" t="s">
        <v>79</v>
      </c>
      <c r="AW146" s="12" t="s">
        <v>33</v>
      </c>
      <c r="AX146" s="12" t="s">
        <v>72</v>
      </c>
      <c r="AY146" s="161" t="s">
        <v>143</v>
      </c>
    </row>
    <row r="147" spans="2:65" s="12" customFormat="1">
      <c r="B147" s="159"/>
      <c r="D147" s="160" t="s">
        <v>158</v>
      </c>
      <c r="E147" s="161" t="s">
        <v>19</v>
      </c>
      <c r="F147" s="162" t="s">
        <v>408</v>
      </c>
      <c r="H147" s="161" t="s">
        <v>19</v>
      </c>
      <c r="I147" s="163"/>
      <c r="L147" s="159"/>
      <c r="M147" s="164"/>
      <c r="T147" s="165"/>
      <c r="AT147" s="161" t="s">
        <v>158</v>
      </c>
      <c r="AU147" s="161" t="s">
        <v>79</v>
      </c>
      <c r="AV147" s="12" t="s">
        <v>79</v>
      </c>
      <c r="AW147" s="12" t="s">
        <v>33</v>
      </c>
      <c r="AX147" s="12" t="s">
        <v>72</v>
      </c>
      <c r="AY147" s="161" t="s">
        <v>143</v>
      </c>
    </row>
    <row r="148" spans="2:65" s="12" customFormat="1">
      <c r="B148" s="159"/>
      <c r="D148" s="160" t="s">
        <v>158</v>
      </c>
      <c r="E148" s="161" t="s">
        <v>19</v>
      </c>
      <c r="F148" s="162" t="s">
        <v>409</v>
      </c>
      <c r="H148" s="161" t="s">
        <v>19</v>
      </c>
      <c r="I148" s="163"/>
      <c r="L148" s="159"/>
      <c r="M148" s="164"/>
      <c r="T148" s="165"/>
      <c r="AT148" s="161" t="s">
        <v>158</v>
      </c>
      <c r="AU148" s="161" t="s">
        <v>79</v>
      </c>
      <c r="AV148" s="12" t="s">
        <v>79</v>
      </c>
      <c r="AW148" s="12" t="s">
        <v>33</v>
      </c>
      <c r="AX148" s="12" t="s">
        <v>72</v>
      </c>
      <c r="AY148" s="161" t="s">
        <v>143</v>
      </c>
    </row>
    <row r="149" spans="2:65" s="12" customFormat="1">
      <c r="B149" s="159"/>
      <c r="D149" s="160" t="s">
        <v>158</v>
      </c>
      <c r="E149" s="161" t="s">
        <v>19</v>
      </c>
      <c r="F149" s="162" t="s">
        <v>410</v>
      </c>
      <c r="H149" s="161" t="s">
        <v>19</v>
      </c>
      <c r="I149" s="163"/>
      <c r="L149" s="159"/>
      <c r="M149" s="164"/>
      <c r="T149" s="165"/>
      <c r="AT149" s="161" t="s">
        <v>158</v>
      </c>
      <c r="AU149" s="161" t="s">
        <v>79</v>
      </c>
      <c r="AV149" s="12" t="s">
        <v>79</v>
      </c>
      <c r="AW149" s="12" t="s">
        <v>33</v>
      </c>
      <c r="AX149" s="12" t="s">
        <v>72</v>
      </c>
      <c r="AY149" s="161" t="s">
        <v>143</v>
      </c>
    </row>
    <row r="150" spans="2:65" s="12" customFormat="1">
      <c r="B150" s="159"/>
      <c r="D150" s="160" t="s">
        <v>158</v>
      </c>
      <c r="E150" s="161" t="s">
        <v>19</v>
      </c>
      <c r="F150" s="162" t="s">
        <v>411</v>
      </c>
      <c r="H150" s="161" t="s">
        <v>19</v>
      </c>
      <c r="I150" s="163"/>
      <c r="L150" s="159"/>
      <c r="M150" s="164"/>
      <c r="T150" s="165"/>
      <c r="AT150" s="161" t="s">
        <v>158</v>
      </c>
      <c r="AU150" s="161" t="s">
        <v>79</v>
      </c>
      <c r="AV150" s="12" t="s">
        <v>79</v>
      </c>
      <c r="AW150" s="12" t="s">
        <v>33</v>
      </c>
      <c r="AX150" s="12" t="s">
        <v>72</v>
      </c>
      <c r="AY150" s="161" t="s">
        <v>143</v>
      </c>
    </row>
    <row r="151" spans="2:65" s="12" customFormat="1">
      <c r="B151" s="159"/>
      <c r="D151" s="160" t="s">
        <v>158</v>
      </c>
      <c r="E151" s="161" t="s">
        <v>19</v>
      </c>
      <c r="F151" s="162" t="s">
        <v>412</v>
      </c>
      <c r="H151" s="161" t="s">
        <v>19</v>
      </c>
      <c r="I151" s="163"/>
      <c r="L151" s="159"/>
      <c r="M151" s="164"/>
      <c r="T151" s="165"/>
      <c r="AT151" s="161" t="s">
        <v>158</v>
      </c>
      <c r="AU151" s="161" t="s">
        <v>79</v>
      </c>
      <c r="AV151" s="12" t="s">
        <v>79</v>
      </c>
      <c r="AW151" s="12" t="s">
        <v>33</v>
      </c>
      <c r="AX151" s="12" t="s">
        <v>72</v>
      </c>
      <c r="AY151" s="161" t="s">
        <v>143</v>
      </c>
    </row>
    <row r="152" spans="2:65" s="12" customFormat="1">
      <c r="B152" s="159"/>
      <c r="D152" s="160" t="s">
        <v>158</v>
      </c>
      <c r="E152" s="161" t="s">
        <v>19</v>
      </c>
      <c r="F152" s="162" t="s">
        <v>413</v>
      </c>
      <c r="H152" s="161" t="s">
        <v>19</v>
      </c>
      <c r="I152" s="163"/>
      <c r="L152" s="159"/>
      <c r="M152" s="164"/>
      <c r="T152" s="165"/>
      <c r="AT152" s="161" t="s">
        <v>158</v>
      </c>
      <c r="AU152" s="161" t="s">
        <v>79</v>
      </c>
      <c r="AV152" s="12" t="s">
        <v>79</v>
      </c>
      <c r="AW152" s="12" t="s">
        <v>33</v>
      </c>
      <c r="AX152" s="12" t="s">
        <v>72</v>
      </c>
      <c r="AY152" s="161" t="s">
        <v>143</v>
      </c>
    </row>
    <row r="153" spans="2:65" s="1" customFormat="1" ht="16.5" customHeight="1">
      <c r="B153" s="33"/>
      <c r="C153" s="132" t="s">
        <v>233</v>
      </c>
      <c r="D153" s="132" t="s">
        <v>146</v>
      </c>
      <c r="E153" s="133" t="s">
        <v>233</v>
      </c>
      <c r="F153" s="134" t="s">
        <v>414</v>
      </c>
      <c r="G153" s="135" t="s">
        <v>320</v>
      </c>
      <c r="H153" s="136">
        <v>1</v>
      </c>
      <c r="I153" s="137">
        <v>1780</v>
      </c>
      <c r="J153" s="138">
        <f>ROUND(I153*H153,2)</f>
        <v>1780</v>
      </c>
      <c r="K153" s="134" t="s">
        <v>19</v>
      </c>
      <c r="L153" s="33"/>
      <c r="M153" s="139" t="s">
        <v>19</v>
      </c>
      <c r="N153" s="140" t="s">
        <v>43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79</v>
      </c>
      <c r="AT153" s="143" t="s">
        <v>146</v>
      </c>
      <c r="AU153" s="143" t="s">
        <v>79</v>
      </c>
      <c r="AY153" s="18" t="s">
        <v>143</v>
      </c>
      <c r="BE153" s="144">
        <f>IF(N153="základní",J153,0)</f>
        <v>1780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79</v>
      </c>
      <c r="BK153" s="144">
        <f>ROUND(I153*H153,2)</f>
        <v>1780</v>
      </c>
      <c r="BL153" s="18" t="s">
        <v>79</v>
      </c>
      <c r="BM153" s="143" t="s">
        <v>415</v>
      </c>
    </row>
    <row r="154" spans="2:65" s="13" customFormat="1">
      <c r="B154" s="166"/>
      <c r="D154" s="160" t="s">
        <v>158</v>
      </c>
      <c r="E154" s="167" t="s">
        <v>19</v>
      </c>
      <c r="F154" s="168" t="s">
        <v>79</v>
      </c>
      <c r="H154" s="169">
        <v>1</v>
      </c>
      <c r="I154" s="170"/>
      <c r="L154" s="166"/>
      <c r="M154" s="171"/>
      <c r="T154" s="172"/>
      <c r="AT154" s="167" t="s">
        <v>158</v>
      </c>
      <c r="AU154" s="167" t="s">
        <v>79</v>
      </c>
      <c r="AV154" s="13" t="s">
        <v>81</v>
      </c>
      <c r="AW154" s="13" t="s">
        <v>33</v>
      </c>
      <c r="AX154" s="13" t="s">
        <v>79</v>
      </c>
      <c r="AY154" s="167" t="s">
        <v>143</v>
      </c>
    </row>
    <row r="155" spans="2:65" s="12" customFormat="1">
      <c r="B155" s="159"/>
      <c r="D155" s="160" t="s">
        <v>158</v>
      </c>
      <c r="E155" s="161" t="s">
        <v>19</v>
      </c>
      <c r="F155" s="162" t="s">
        <v>385</v>
      </c>
      <c r="H155" s="161" t="s">
        <v>19</v>
      </c>
      <c r="I155" s="163"/>
      <c r="L155" s="159"/>
      <c r="M155" s="164"/>
      <c r="T155" s="165"/>
      <c r="AT155" s="161" t="s">
        <v>158</v>
      </c>
      <c r="AU155" s="161" t="s">
        <v>79</v>
      </c>
      <c r="AV155" s="12" t="s">
        <v>79</v>
      </c>
      <c r="AW155" s="12" t="s">
        <v>33</v>
      </c>
      <c r="AX155" s="12" t="s">
        <v>72</v>
      </c>
      <c r="AY155" s="161" t="s">
        <v>143</v>
      </c>
    </row>
    <row r="156" spans="2:65" s="12" customFormat="1">
      <c r="B156" s="159"/>
      <c r="D156" s="160" t="s">
        <v>158</v>
      </c>
      <c r="E156" s="161" t="s">
        <v>19</v>
      </c>
      <c r="F156" s="162" t="s">
        <v>393</v>
      </c>
      <c r="H156" s="161" t="s">
        <v>19</v>
      </c>
      <c r="I156" s="163"/>
      <c r="L156" s="159"/>
      <c r="M156" s="164"/>
      <c r="T156" s="165"/>
      <c r="AT156" s="161" t="s">
        <v>158</v>
      </c>
      <c r="AU156" s="161" t="s">
        <v>79</v>
      </c>
      <c r="AV156" s="12" t="s">
        <v>79</v>
      </c>
      <c r="AW156" s="12" t="s">
        <v>33</v>
      </c>
      <c r="AX156" s="12" t="s">
        <v>72</v>
      </c>
      <c r="AY156" s="161" t="s">
        <v>143</v>
      </c>
    </row>
    <row r="157" spans="2:65" s="11" customFormat="1" ht="25.95" customHeight="1">
      <c r="B157" s="120"/>
      <c r="D157" s="121" t="s">
        <v>71</v>
      </c>
      <c r="E157" s="122" t="s">
        <v>416</v>
      </c>
      <c r="F157" s="122" t="s">
        <v>417</v>
      </c>
      <c r="I157" s="123"/>
      <c r="J157" s="124">
        <f>BK157</f>
        <v>24035</v>
      </c>
      <c r="L157" s="120"/>
      <c r="M157" s="125"/>
      <c r="P157" s="126">
        <f>SUM(P158:P178)</f>
        <v>0</v>
      </c>
      <c r="R157" s="126">
        <f>SUM(R158:R178)</f>
        <v>0</v>
      </c>
      <c r="T157" s="127">
        <f>SUM(T158:T178)</f>
        <v>0</v>
      </c>
      <c r="AR157" s="121" t="s">
        <v>79</v>
      </c>
      <c r="AT157" s="128" t="s">
        <v>71</v>
      </c>
      <c r="AU157" s="128" t="s">
        <v>72</v>
      </c>
      <c r="AY157" s="121" t="s">
        <v>143</v>
      </c>
      <c r="BK157" s="129">
        <f>SUM(BK158:BK178)</f>
        <v>24035</v>
      </c>
    </row>
    <row r="158" spans="2:65" s="1" customFormat="1" ht="16.5" customHeight="1">
      <c r="B158" s="33"/>
      <c r="C158" s="132" t="s">
        <v>238</v>
      </c>
      <c r="D158" s="132" t="s">
        <v>146</v>
      </c>
      <c r="E158" s="133" t="s">
        <v>238</v>
      </c>
      <c r="F158" s="134" t="s">
        <v>418</v>
      </c>
      <c r="G158" s="135" t="s">
        <v>419</v>
      </c>
      <c r="H158" s="136">
        <v>3</v>
      </c>
      <c r="I158" s="137">
        <v>555</v>
      </c>
      <c r="J158" s="138">
        <f>ROUND(I158*H158,2)</f>
        <v>1665</v>
      </c>
      <c r="K158" s="134" t="s">
        <v>19</v>
      </c>
      <c r="L158" s="33"/>
      <c r="M158" s="139" t="s">
        <v>19</v>
      </c>
      <c r="N158" s="140" t="s">
        <v>43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79</v>
      </c>
      <c r="AT158" s="143" t="s">
        <v>146</v>
      </c>
      <c r="AU158" s="143" t="s">
        <v>79</v>
      </c>
      <c r="AY158" s="18" t="s">
        <v>143</v>
      </c>
      <c r="BE158" s="144">
        <f>IF(N158="základní",J158,0)</f>
        <v>1665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79</v>
      </c>
      <c r="BK158" s="144">
        <f>ROUND(I158*H158,2)</f>
        <v>1665</v>
      </c>
      <c r="BL158" s="18" t="s">
        <v>79</v>
      </c>
      <c r="BM158" s="143" t="s">
        <v>420</v>
      </c>
    </row>
    <row r="159" spans="2:65" s="13" customFormat="1">
      <c r="B159" s="166"/>
      <c r="D159" s="160" t="s">
        <v>158</v>
      </c>
      <c r="E159" s="167" t="s">
        <v>19</v>
      </c>
      <c r="F159" s="168" t="s">
        <v>163</v>
      </c>
      <c r="H159" s="169">
        <v>3</v>
      </c>
      <c r="I159" s="170"/>
      <c r="L159" s="166"/>
      <c r="M159" s="171"/>
      <c r="T159" s="172"/>
      <c r="AT159" s="167" t="s">
        <v>158</v>
      </c>
      <c r="AU159" s="167" t="s">
        <v>79</v>
      </c>
      <c r="AV159" s="13" t="s">
        <v>81</v>
      </c>
      <c r="AW159" s="13" t="s">
        <v>33</v>
      </c>
      <c r="AX159" s="13" t="s">
        <v>79</v>
      </c>
      <c r="AY159" s="167" t="s">
        <v>143</v>
      </c>
    </row>
    <row r="160" spans="2:65" s="12" customFormat="1">
      <c r="B160" s="159"/>
      <c r="D160" s="160" t="s">
        <v>158</v>
      </c>
      <c r="E160" s="161" t="s">
        <v>19</v>
      </c>
      <c r="F160" s="162" t="s">
        <v>421</v>
      </c>
      <c r="H160" s="161" t="s">
        <v>19</v>
      </c>
      <c r="I160" s="163"/>
      <c r="L160" s="159"/>
      <c r="M160" s="164"/>
      <c r="T160" s="165"/>
      <c r="AT160" s="161" t="s">
        <v>158</v>
      </c>
      <c r="AU160" s="161" t="s">
        <v>79</v>
      </c>
      <c r="AV160" s="12" t="s">
        <v>79</v>
      </c>
      <c r="AW160" s="12" t="s">
        <v>33</v>
      </c>
      <c r="AX160" s="12" t="s">
        <v>72</v>
      </c>
      <c r="AY160" s="161" t="s">
        <v>143</v>
      </c>
    </row>
    <row r="161" spans="2:65" s="1" customFormat="1" ht="16.5" customHeight="1">
      <c r="B161" s="33"/>
      <c r="C161" s="132" t="s">
        <v>242</v>
      </c>
      <c r="D161" s="132" t="s">
        <v>146</v>
      </c>
      <c r="E161" s="133" t="s">
        <v>242</v>
      </c>
      <c r="F161" s="134" t="s">
        <v>422</v>
      </c>
      <c r="G161" s="135" t="s">
        <v>320</v>
      </c>
      <c r="H161" s="136">
        <v>1</v>
      </c>
      <c r="I161" s="137">
        <v>4110</v>
      </c>
      <c r="J161" s="138">
        <f>ROUND(I161*H161,2)</f>
        <v>4110</v>
      </c>
      <c r="K161" s="134" t="s">
        <v>19</v>
      </c>
      <c r="L161" s="33"/>
      <c r="M161" s="139" t="s">
        <v>19</v>
      </c>
      <c r="N161" s="140" t="s">
        <v>43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79</v>
      </c>
      <c r="AT161" s="143" t="s">
        <v>146</v>
      </c>
      <c r="AU161" s="143" t="s">
        <v>79</v>
      </c>
      <c r="AY161" s="18" t="s">
        <v>143</v>
      </c>
      <c r="BE161" s="144">
        <f>IF(N161="základní",J161,0)</f>
        <v>4110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79</v>
      </c>
      <c r="BK161" s="144">
        <f>ROUND(I161*H161,2)</f>
        <v>4110</v>
      </c>
      <c r="BL161" s="18" t="s">
        <v>79</v>
      </c>
      <c r="BM161" s="143" t="s">
        <v>423</v>
      </c>
    </row>
    <row r="162" spans="2:65" s="13" customFormat="1">
      <c r="B162" s="166"/>
      <c r="D162" s="160" t="s">
        <v>158</v>
      </c>
      <c r="E162" s="167" t="s">
        <v>19</v>
      </c>
      <c r="F162" s="168" t="s">
        <v>79</v>
      </c>
      <c r="H162" s="169">
        <v>1</v>
      </c>
      <c r="I162" s="170"/>
      <c r="L162" s="166"/>
      <c r="M162" s="171"/>
      <c r="T162" s="172"/>
      <c r="AT162" s="167" t="s">
        <v>158</v>
      </c>
      <c r="AU162" s="167" t="s">
        <v>79</v>
      </c>
      <c r="AV162" s="13" t="s">
        <v>81</v>
      </c>
      <c r="AW162" s="13" t="s">
        <v>33</v>
      </c>
      <c r="AX162" s="13" t="s">
        <v>79</v>
      </c>
      <c r="AY162" s="167" t="s">
        <v>143</v>
      </c>
    </row>
    <row r="163" spans="2:65" s="12" customFormat="1" ht="20.399999999999999">
      <c r="B163" s="159"/>
      <c r="D163" s="160" t="s">
        <v>158</v>
      </c>
      <c r="E163" s="161" t="s">
        <v>19</v>
      </c>
      <c r="F163" s="162" t="s">
        <v>424</v>
      </c>
      <c r="H163" s="161" t="s">
        <v>19</v>
      </c>
      <c r="I163" s="163"/>
      <c r="L163" s="159"/>
      <c r="M163" s="164"/>
      <c r="T163" s="165"/>
      <c r="AT163" s="161" t="s">
        <v>158</v>
      </c>
      <c r="AU163" s="161" t="s">
        <v>79</v>
      </c>
      <c r="AV163" s="12" t="s">
        <v>79</v>
      </c>
      <c r="AW163" s="12" t="s">
        <v>33</v>
      </c>
      <c r="AX163" s="12" t="s">
        <v>72</v>
      </c>
      <c r="AY163" s="161" t="s">
        <v>143</v>
      </c>
    </row>
    <row r="164" spans="2:65" s="12" customFormat="1">
      <c r="B164" s="159"/>
      <c r="D164" s="160" t="s">
        <v>158</v>
      </c>
      <c r="E164" s="161" t="s">
        <v>19</v>
      </c>
      <c r="F164" s="162" t="s">
        <v>425</v>
      </c>
      <c r="H164" s="161" t="s">
        <v>19</v>
      </c>
      <c r="I164" s="163"/>
      <c r="L164" s="159"/>
      <c r="M164" s="164"/>
      <c r="T164" s="165"/>
      <c r="AT164" s="161" t="s">
        <v>158</v>
      </c>
      <c r="AU164" s="161" t="s">
        <v>79</v>
      </c>
      <c r="AV164" s="12" t="s">
        <v>79</v>
      </c>
      <c r="AW164" s="12" t="s">
        <v>33</v>
      </c>
      <c r="AX164" s="12" t="s">
        <v>72</v>
      </c>
      <c r="AY164" s="161" t="s">
        <v>143</v>
      </c>
    </row>
    <row r="165" spans="2:65" s="1" customFormat="1" ht="16.5" customHeight="1">
      <c r="B165" s="33"/>
      <c r="C165" s="132" t="s">
        <v>7</v>
      </c>
      <c r="D165" s="132" t="s">
        <v>146</v>
      </c>
      <c r="E165" s="133" t="s">
        <v>7</v>
      </c>
      <c r="F165" s="134" t="s">
        <v>426</v>
      </c>
      <c r="G165" s="135" t="s">
        <v>320</v>
      </c>
      <c r="H165" s="136">
        <v>1</v>
      </c>
      <c r="I165" s="137">
        <v>8130</v>
      </c>
      <c r="J165" s="138">
        <f>ROUND(I165*H165,2)</f>
        <v>8130</v>
      </c>
      <c r="K165" s="134" t="s">
        <v>19</v>
      </c>
      <c r="L165" s="33"/>
      <c r="M165" s="139" t="s">
        <v>19</v>
      </c>
      <c r="N165" s="140" t="s">
        <v>43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79</v>
      </c>
      <c r="AT165" s="143" t="s">
        <v>146</v>
      </c>
      <c r="AU165" s="143" t="s">
        <v>79</v>
      </c>
      <c r="AY165" s="18" t="s">
        <v>143</v>
      </c>
      <c r="BE165" s="144">
        <f>IF(N165="základní",J165,0)</f>
        <v>8130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79</v>
      </c>
      <c r="BK165" s="144">
        <f>ROUND(I165*H165,2)</f>
        <v>8130</v>
      </c>
      <c r="BL165" s="18" t="s">
        <v>79</v>
      </c>
      <c r="BM165" s="143" t="s">
        <v>427</v>
      </c>
    </row>
    <row r="166" spans="2:65" s="13" customFormat="1">
      <c r="B166" s="166"/>
      <c r="D166" s="160" t="s">
        <v>158</v>
      </c>
      <c r="E166" s="167" t="s">
        <v>19</v>
      </c>
      <c r="F166" s="168" t="s">
        <v>79</v>
      </c>
      <c r="H166" s="169">
        <v>1</v>
      </c>
      <c r="I166" s="170"/>
      <c r="L166" s="166"/>
      <c r="M166" s="171"/>
      <c r="T166" s="172"/>
      <c r="AT166" s="167" t="s">
        <v>158</v>
      </c>
      <c r="AU166" s="167" t="s">
        <v>79</v>
      </c>
      <c r="AV166" s="13" t="s">
        <v>81</v>
      </c>
      <c r="AW166" s="13" t="s">
        <v>33</v>
      </c>
      <c r="AX166" s="13" t="s">
        <v>79</v>
      </c>
      <c r="AY166" s="167" t="s">
        <v>143</v>
      </c>
    </row>
    <row r="167" spans="2:65" s="12" customFormat="1">
      <c r="B167" s="159"/>
      <c r="D167" s="160" t="s">
        <v>158</v>
      </c>
      <c r="E167" s="161" t="s">
        <v>19</v>
      </c>
      <c r="F167" s="162" t="s">
        <v>428</v>
      </c>
      <c r="H167" s="161" t="s">
        <v>19</v>
      </c>
      <c r="I167" s="163"/>
      <c r="L167" s="159"/>
      <c r="M167" s="164"/>
      <c r="T167" s="165"/>
      <c r="AT167" s="161" t="s">
        <v>158</v>
      </c>
      <c r="AU167" s="161" t="s">
        <v>79</v>
      </c>
      <c r="AV167" s="12" t="s">
        <v>79</v>
      </c>
      <c r="AW167" s="12" t="s">
        <v>33</v>
      </c>
      <c r="AX167" s="12" t="s">
        <v>72</v>
      </c>
      <c r="AY167" s="161" t="s">
        <v>143</v>
      </c>
    </row>
    <row r="168" spans="2:65" s="12" customFormat="1">
      <c r="B168" s="159"/>
      <c r="D168" s="160" t="s">
        <v>158</v>
      </c>
      <c r="E168" s="161" t="s">
        <v>19</v>
      </c>
      <c r="F168" s="162" t="s">
        <v>429</v>
      </c>
      <c r="H168" s="161" t="s">
        <v>19</v>
      </c>
      <c r="I168" s="163"/>
      <c r="L168" s="159"/>
      <c r="M168" s="164"/>
      <c r="T168" s="165"/>
      <c r="AT168" s="161" t="s">
        <v>158</v>
      </c>
      <c r="AU168" s="161" t="s">
        <v>79</v>
      </c>
      <c r="AV168" s="12" t="s">
        <v>79</v>
      </c>
      <c r="AW168" s="12" t="s">
        <v>33</v>
      </c>
      <c r="AX168" s="12" t="s">
        <v>72</v>
      </c>
      <c r="AY168" s="161" t="s">
        <v>143</v>
      </c>
    </row>
    <row r="169" spans="2:65" s="12" customFormat="1">
      <c r="B169" s="159"/>
      <c r="D169" s="160" t="s">
        <v>158</v>
      </c>
      <c r="E169" s="161" t="s">
        <v>19</v>
      </c>
      <c r="F169" s="162" t="s">
        <v>430</v>
      </c>
      <c r="H169" s="161" t="s">
        <v>19</v>
      </c>
      <c r="I169" s="163"/>
      <c r="L169" s="159"/>
      <c r="M169" s="164"/>
      <c r="T169" s="165"/>
      <c r="AT169" s="161" t="s">
        <v>158</v>
      </c>
      <c r="AU169" s="161" t="s">
        <v>79</v>
      </c>
      <c r="AV169" s="12" t="s">
        <v>79</v>
      </c>
      <c r="AW169" s="12" t="s">
        <v>33</v>
      </c>
      <c r="AX169" s="12" t="s">
        <v>72</v>
      </c>
      <c r="AY169" s="161" t="s">
        <v>143</v>
      </c>
    </row>
    <row r="170" spans="2:65" s="1" customFormat="1" ht="16.5" customHeight="1">
      <c r="B170" s="33"/>
      <c r="C170" s="132" t="s">
        <v>268</v>
      </c>
      <c r="D170" s="132" t="s">
        <v>146</v>
      </c>
      <c r="E170" s="133" t="s">
        <v>268</v>
      </c>
      <c r="F170" s="134" t="s">
        <v>431</v>
      </c>
      <c r="G170" s="135" t="s">
        <v>320</v>
      </c>
      <c r="H170" s="136">
        <v>1</v>
      </c>
      <c r="I170" s="137">
        <v>8130</v>
      </c>
      <c r="J170" s="138">
        <f>ROUND(I170*H170,2)</f>
        <v>8130</v>
      </c>
      <c r="K170" s="134" t="s">
        <v>19</v>
      </c>
      <c r="L170" s="33"/>
      <c r="M170" s="139" t="s">
        <v>19</v>
      </c>
      <c r="N170" s="140" t="s">
        <v>43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79</v>
      </c>
      <c r="AT170" s="143" t="s">
        <v>146</v>
      </c>
      <c r="AU170" s="143" t="s">
        <v>79</v>
      </c>
      <c r="AY170" s="18" t="s">
        <v>143</v>
      </c>
      <c r="BE170" s="144">
        <f>IF(N170="základní",J170,0)</f>
        <v>8130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79</v>
      </c>
      <c r="BK170" s="144">
        <f>ROUND(I170*H170,2)</f>
        <v>8130</v>
      </c>
      <c r="BL170" s="18" t="s">
        <v>79</v>
      </c>
      <c r="BM170" s="143" t="s">
        <v>432</v>
      </c>
    </row>
    <row r="171" spans="2:65" s="13" customFormat="1">
      <c r="B171" s="166"/>
      <c r="D171" s="160" t="s">
        <v>158</v>
      </c>
      <c r="E171" s="167" t="s">
        <v>19</v>
      </c>
      <c r="F171" s="168" t="s">
        <v>79</v>
      </c>
      <c r="H171" s="169">
        <v>1</v>
      </c>
      <c r="I171" s="170"/>
      <c r="L171" s="166"/>
      <c r="M171" s="171"/>
      <c r="T171" s="172"/>
      <c r="AT171" s="167" t="s">
        <v>158</v>
      </c>
      <c r="AU171" s="167" t="s">
        <v>79</v>
      </c>
      <c r="AV171" s="13" t="s">
        <v>81</v>
      </c>
      <c r="AW171" s="13" t="s">
        <v>33</v>
      </c>
      <c r="AX171" s="13" t="s">
        <v>79</v>
      </c>
      <c r="AY171" s="167" t="s">
        <v>143</v>
      </c>
    </row>
    <row r="172" spans="2:65" s="12" customFormat="1">
      <c r="B172" s="159"/>
      <c r="D172" s="160" t="s">
        <v>158</v>
      </c>
      <c r="E172" s="161" t="s">
        <v>19</v>
      </c>
      <c r="F172" s="162" t="s">
        <v>428</v>
      </c>
      <c r="H172" s="161" t="s">
        <v>19</v>
      </c>
      <c r="I172" s="163"/>
      <c r="L172" s="159"/>
      <c r="M172" s="164"/>
      <c r="T172" s="165"/>
      <c r="AT172" s="161" t="s">
        <v>158</v>
      </c>
      <c r="AU172" s="161" t="s">
        <v>79</v>
      </c>
      <c r="AV172" s="12" t="s">
        <v>79</v>
      </c>
      <c r="AW172" s="12" t="s">
        <v>33</v>
      </c>
      <c r="AX172" s="12" t="s">
        <v>72</v>
      </c>
      <c r="AY172" s="161" t="s">
        <v>143</v>
      </c>
    </row>
    <row r="173" spans="2:65" s="12" customFormat="1">
      <c r="B173" s="159"/>
      <c r="D173" s="160" t="s">
        <v>158</v>
      </c>
      <c r="E173" s="161" t="s">
        <v>19</v>
      </c>
      <c r="F173" s="162" t="s">
        <v>429</v>
      </c>
      <c r="H173" s="161" t="s">
        <v>19</v>
      </c>
      <c r="I173" s="163"/>
      <c r="L173" s="159"/>
      <c r="M173" s="164"/>
      <c r="T173" s="165"/>
      <c r="AT173" s="161" t="s">
        <v>158</v>
      </c>
      <c r="AU173" s="161" t="s">
        <v>79</v>
      </c>
      <c r="AV173" s="12" t="s">
        <v>79</v>
      </c>
      <c r="AW173" s="12" t="s">
        <v>33</v>
      </c>
      <c r="AX173" s="12" t="s">
        <v>72</v>
      </c>
      <c r="AY173" s="161" t="s">
        <v>143</v>
      </c>
    </row>
    <row r="174" spans="2:65" s="12" customFormat="1">
      <c r="B174" s="159"/>
      <c r="D174" s="160" t="s">
        <v>158</v>
      </c>
      <c r="E174" s="161" t="s">
        <v>19</v>
      </c>
      <c r="F174" s="162" t="s">
        <v>433</v>
      </c>
      <c r="H174" s="161" t="s">
        <v>19</v>
      </c>
      <c r="I174" s="163"/>
      <c r="L174" s="159"/>
      <c r="M174" s="164"/>
      <c r="T174" s="165"/>
      <c r="AT174" s="161" t="s">
        <v>158</v>
      </c>
      <c r="AU174" s="161" t="s">
        <v>79</v>
      </c>
      <c r="AV174" s="12" t="s">
        <v>79</v>
      </c>
      <c r="AW174" s="12" t="s">
        <v>33</v>
      </c>
      <c r="AX174" s="12" t="s">
        <v>72</v>
      </c>
      <c r="AY174" s="161" t="s">
        <v>143</v>
      </c>
    </row>
    <row r="175" spans="2:65" s="1" customFormat="1" ht="16.5" customHeight="1">
      <c r="B175" s="33"/>
      <c r="C175" s="132" t="s">
        <v>275</v>
      </c>
      <c r="D175" s="132" t="s">
        <v>146</v>
      </c>
      <c r="E175" s="133" t="s">
        <v>275</v>
      </c>
      <c r="F175" s="134" t="s">
        <v>434</v>
      </c>
      <c r="G175" s="135" t="s">
        <v>320</v>
      </c>
      <c r="H175" s="136">
        <v>1</v>
      </c>
      <c r="I175" s="137">
        <v>2000</v>
      </c>
      <c r="J175" s="138">
        <f>ROUND(I175*H175,2)</f>
        <v>2000</v>
      </c>
      <c r="K175" s="134" t="s">
        <v>19</v>
      </c>
      <c r="L175" s="33"/>
      <c r="M175" s="139" t="s">
        <v>19</v>
      </c>
      <c r="N175" s="140" t="s">
        <v>43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79</v>
      </c>
      <c r="AT175" s="143" t="s">
        <v>146</v>
      </c>
      <c r="AU175" s="143" t="s">
        <v>79</v>
      </c>
      <c r="AY175" s="18" t="s">
        <v>143</v>
      </c>
      <c r="BE175" s="144">
        <f>IF(N175="základní",J175,0)</f>
        <v>2000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79</v>
      </c>
      <c r="BK175" s="144">
        <f>ROUND(I175*H175,2)</f>
        <v>2000</v>
      </c>
      <c r="BL175" s="18" t="s">
        <v>79</v>
      </c>
      <c r="BM175" s="143" t="s">
        <v>435</v>
      </c>
    </row>
    <row r="176" spans="2:65" s="13" customFormat="1">
      <c r="B176" s="166"/>
      <c r="D176" s="160" t="s">
        <v>158</v>
      </c>
      <c r="E176" s="167" t="s">
        <v>19</v>
      </c>
      <c r="F176" s="168" t="s">
        <v>79</v>
      </c>
      <c r="H176" s="169">
        <v>1</v>
      </c>
      <c r="I176" s="170"/>
      <c r="L176" s="166"/>
      <c r="M176" s="171"/>
      <c r="T176" s="172"/>
      <c r="AT176" s="167" t="s">
        <v>158</v>
      </c>
      <c r="AU176" s="167" t="s">
        <v>79</v>
      </c>
      <c r="AV176" s="13" t="s">
        <v>81</v>
      </c>
      <c r="AW176" s="13" t="s">
        <v>33</v>
      </c>
      <c r="AX176" s="13" t="s">
        <v>79</v>
      </c>
      <c r="AY176" s="167" t="s">
        <v>143</v>
      </c>
    </row>
    <row r="177" spans="2:65" s="12" customFormat="1">
      <c r="B177" s="159"/>
      <c r="D177" s="160" t="s">
        <v>158</v>
      </c>
      <c r="E177" s="161" t="s">
        <v>19</v>
      </c>
      <c r="F177" s="162" t="s">
        <v>385</v>
      </c>
      <c r="H177" s="161" t="s">
        <v>19</v>
      </c>
      <c r="I177" s="163"/>
      <c r="L177" s="159"/>
      <c r="M177" s="164"/>
      <c r="T177" s="165"/>
      <c r="AT177" s="161" t="s">
        <v>158</v>
      </c>
      <c r="AU177" s="161" t="s">
        <v>79</v>
      </c>
      <c r="AV177" s="12" t="s">
        <v>79</v>
      </c>
      <c r="AW177" s="12" t="s">
        <v>33</v>
      </c>
      <c r="AX177" s="12" t="s">
        <v>72</v>
      </c>
      <c r="AY177" s="161" t="s">
        <v>143</v>
      </c>
    </row>
    <row r="178" spans="2:65" s="12" customFormat="1">
      <c r="B178" s="159"/>
      <c r="D178" s="160" t="s">
        <v>158</v>
      </c>
      <c r="E178" s="161" t="s">
        <v>19</v>
      </c>
      <c r="F178" s="162" t="s">
        <v>436</v>
      </c>
      <c r="H178" s="161" t="s">
        <v>19</v>
      </c>
      <c r="I178" s="163"/>
      <c r="L178" s="159"/>
      <c r="M178" s="164"/>
      <c r="T178" s="165"/>
      <c r="AT178" s="161" t="s">
        <v>158</v>
      </c>
      <c r="AU178" s="161" t="s">
        <v>79</v>
      </c>
      <c r="AV178" s="12" t="s">
        <v>79</v>
      </c>
      <c r="AW178" s="12" t="s">
        <v>33</v>
      </c>
      <c r="AX178" s="12" t="s">
        <v>72</v>
      </c>
      <c r="AY178" s="161" t="s">
        <v>143</v>
      </c>
    </row>
    <row r="179" spans="2:65" s="11" customFormat="1" ht="25.95" customHeight="1">
      <c r="B179" s="120"/>
      <c r="D179" s="121" t="s">
        <v>71</v>
      </c>
      <c r="E179" s="122" t="s">
        <v>437</v>
      </c>
      <c r="F179" s="122" t="s">
        <v>438</v>
      </c>
      <c r="I179" s="123"/>
      <c r="J179" s="124">
        <f>BK179</f>
        <v>20170</v>
      </c>
      <c r="L179" s="120"/>
      <c r="M179" s="125"/>
      <c r="P179" s="126">
        <f>SUM(P180:P198)</f>
        <v>0</v>
      </c>
      <c r="R179" s="126">
        <f>SUM(R180:R198)</f>
        <v>0</v>
      </c>
      <c r="T179" s="127">
        <f>SUM(T180:T198)</f>
        <v>0</v>
      </c>
      <c r="AR179" s="121" t="s">
        <v>79</v>
      </c>
      <c r="AT179" s="128" t="s">
        <v>71</v>
      </c>
      <c r="AU179" s="128" t="s">
        <v>72</v>
      </c>
      <c r="AY179" s="121" t="s">
        <v>143</v>
      </c>
      <c r="BK179" s="129">
        <f>SUM(BK180:BK198)</f>
        <v>20170</v>
      </c>
    </row>
    <row r="180" spans="2:65" s="1" customFormat="1" ht="16.5" customHeight="1">
      <c r="B180" s="33"/>
      <c r="C180" s="132" t="s">
        <v>282</v>
      </c>
      <c r="D180" s="132" t="s">
        <v>146</v>
      </c>
      <c r="E180" s="133" t="s">
        <v>282</v>
      </c>
      <c r="F180" s="134" t="s">
        <v>439</v>
      </c>
      <c r="G180" s="135" t="s">
        <v>320</v>
      </c>
      <c r="H180" s="136">
        <v>1</v>
      </c>
      <c r="I180" s="137">
        <v>3500</v>
      </c>
      <c r="J180" s="138">
        <f>ROUND(I180*H180,2)</f>
        <v>3500</v>
      </c>
      <c r="K180" s="134" t="s">
        <v>19</v>
      </c>
      <c r="L180" s="33"/>
      <c r="M180" s="139" t="s">
        <v>19</v>
      </c>
      <c r="N180" s="140" t="s">
        <v>43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79</v>
      </c>
      <c r="AT180" s="143" t="s">
        <v>146</v>
      </c>
      <c r="AU180" s="143" t="s">
        <v>79</v>
      </c>
      <c r="AY180" s="18" t="s">
        <v>143</v>
      </c>
      <c r="BE180" s="144">
        <f>IF(N180="základní",J180,0)</f>
        <v>3500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79</v>
      </c>
      <c r="BK180" s="144">
        <f>ROUND(I180*H180,2)</f>
        <v>3500</v>
      </c>
      <c r="BL180" s="18" t="s">
        <v>79</v>
      </c>
      <c r="BM180" s="143" t="s">
        <v>440</v>
      </c>
    </row>
    <row r="181" spans="2:65" s="13" customFormat="1">
      <c r="B181" s="166"/>
      <c r="D181" s="160" t="s">
        <v>158</v>
      </c>
      <c r="E181" s="167" t="s">
        <v>19</v>
      </c>
      <c r="F181" s="168" t="s">
        <v>79</v>
      </c>
      <c r="H181" s="169">
        <v>1</v>
      </c>
      <c r="I181" s="170"/>
      <c r="L181" s="166"/>
      <c r="M181" s="171"/>
      <c r="T181" s="172"/>
      <c r="AT181" s="167" t="s">
        <v>158</v>
      </c>
      <c r="AU181" s="167" t="s">
        <v>79</v>
      </c>
      <c r="AV181" s="13" t="s">
        <v>81</v>
      </c>
      <c r="AW181" s="13" t="s">
        <v>33</v>
      </c>
      <c r="AX181" s="13" t="s">
        <v>79</v>
      </c>
      <c r="AY181" s="167" t="s">
        <v>143</v>
      </c>
    </row>
    <row r="182" spans="2:65" s="12" customFormat="1">
      <c r="B182" s="159"/>
      <c r="D182" s="160" t="s">
        <v>158</v>
      </c>
      <c r="E182" s="161" t="s">
        <v>19</v>
      </c>
      <c r="F182" s="162" t="s">
        <v>385</v>
      </c>
      <c r="H182" s="161" t="s">
        <v>19</v>
      </c>
      <c r="I182" s="163"/>
      <c r="L182" s="159"/>
      <c r="M182" s="164"/>
      <c r="T182" s="165"/>
      <c r="AT182" s="161" t="s">
        <v>158</v>
      </c>
      <c r="AU182" s="161" t="s">
        <v>79</v>
      </c>
      <c r="AV182" s="12" t="s">
        <v>79</v>
      </c>
      <c r="AW182" s="12" t="s">
        <v>33</v>
      </c>
      <c r="AX182" s="12" t="s">
        <v>72</v>
      </c>
      <c r="AY182" s="161" t="s">
        <v>143</v>
      </c>
    </row>
    <row r="183" spans="2:65" s="12" customFormat="1">
      <c r="B183" s="159"/>
      <c r="D183" s="160" t="s">
        <v>158</v>
      </c>
      <c r="E183" s="161" t="s">
        <v>19</v>
      </c>
      <c r="F183" s="162" t="s">
        <v>441</v>
      </c>
      <c r="H183" s="161" t="s">
        <v>19</v>
      </c>
      <c r="I183" s="163"/>
      <c r="L183" s="159"/>
      <c r="M183" s="164"/>
      <c r="T183" s="165"/>
      <c r="AT183" s="161" t="s">
        <v>158</v>
      </c>
      <c r="AU183" s="161" t="s">
        <v>79</v>
      </c>
      <c r="AV183" s="12" t="s">
        <v>79</v>
      </c>
      <c r="AW183" s="12" t="s">
        <v>33</v>
      </c>
      <c r="AX183" s="12" t="s">
        <v>72</v>
      </c>
      <c r="AY183" s="161" t="s">
        <v>143</v>
      </c>
    </row>
    <row r="184" spans="2:65" s="1" customFormat="1" ht="16.5" customHeight="1">
      <c r="B184" s="33"/>
      <c r="C184" s="132" t="s">
        <v>288</v>
      </c>
      <c r="D184" s="132" t="s">
        <v>146</v>
      </c>
      <c r="E184" s="133" t="s">
        <v>288</v>
      </c>
      <c r="F184" s="134" t="s">
        <v>442</v>
      </c>
      <c r="G184" s="135" t="s">
        <v>320</v>
      </c>
      <c r="H184" s="136">
        <v>1</v>
      </c>
      <c r="I184" s="137">
        <v>7100</v>
      </c>
      <c r="J184" s="138">
        <f>ROUND(I184*H184,2)</f>
        <v>7100</v>
      </c>
      <c r="K184" s="134" t="s">
        <v>19</v>
      </c>
      <c r="L184" s="33"/>
      <c r="M184" s="139" t="s">
        <v>19</v>
      </c>
      <c r="N184" s="140" t="s">
        <v>43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79</v>
      </c>
      <c r="AT184" s="143" t="s">
        <v>146</v>
      </c>
      <c r="AU184" s="143" t="s">
        <v>79</v>
      </c>
      <c r="AY184" s="18" t="s">
        <v>143</v>
      </c>
      <c r="BE184" s="144">
        <f>IF(N184="základní",J184,0)</f>
        <v>7100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79</v>
      </c>
      <c r="BK184" s="144">
        <f>ROUND(I184*H184,2)</f>
        <v>7100</v>
      </c>
      <c r="BL184" s="18" t="s">
        <v>79</v>
      </c>
      <c r="BM184" s="143" t="s">
        <v>443</v>
      </c>
    </row>
    <row r="185" spans="2:65" s="13" customFormat="1">
      <c r="B185" s="166"/>
      <c r="D185" s="160" t="s">
        <v>158</v>
      </c>
      <c r="E185" s="167" t="s">
        <v>19</v>
      </c>
      <c r="F185" s="168" t="s">
        <v>79</v>
      </c>
      <c r="H185" s="169">
        <v>1</v>
      </c>
      <c r="I185" s="170"/>
      <c r="L185" s="166"/>
      <c r="M185" s="171"/>
      <c r="T185" s="172"/>
      <c r="AT185" s="167" t="s">
        <v>158</v>
      </c>
      <c r="AU185" s="167" t="s">
        <v>79</v>
      </c>
      <c r="AV185" s="13" t="s">
        <v>81</v>
      </c>
      <c r="AW185" s="13" t="s">
        <v>33</v>
      </c>
      <c r="AX185" s="13" t="s">
        <v>79</v>
      </c>
      <c r="AY185" s="167" t="s">
        <v>143</v>
      </c>
    </row>
    <row r="186" spans="2:65" s="12" customFormat="1">
      <c r="B186" s="159"/>
      <c r="D186" s="160" t="s">
        <v>158</v>
      </c>
      <c r="E186" s="161" t="s">
        <v>19</v>
      </c>
      <c r="F186" s="162" t="s">
        <v>444</v>
      </c>
      <c r="H186" s="161" t="s">
        <v>19</v>
      </c>
      <c r="I186" s="163"/>
      <c r="L186" s="159"/>
      <c r="M186" s="164"/>
      <c r="T186" s="165"/>
      <c r="AT186" s="161" t="s">
        <v>158</v>
      </c>
      <c r="AU186" s="161" t="s">
        <v>79</v>
      </c>
      <c r="AV186" s="12" t="s">
        <v>79</v>
      </c>
      <c r="AW186" s="12" t="s">
        <v>33</v>
      </c>
      <c r="AX186" s="12" t="s">
        <v>72</v>
      </c>
      <c r="AY186" s="161" t="s">
        <v>143</v>
      </c>
    </row>
    <row r="187" spans="2:65" s="12" customFormat="1">
      <c r="B187" s="159"/>
      <c r="D187" s="160" t="s">
        <v>158</v>
      </c>
      <c r="E187" s="161" t="s">
        <v>19</v>
      </c>
      <c r="F187" s="162" t="s">
        <v>445</v>
      </c>
      <c r="H187" s="161" t="s">
        <v>19</v>
      </c>
      <c r="I187" s="163"/>
      <c r="L187" s="159"/>
      <c r="M187" s="164"/>
      <c r="T187" s="165"/>
      <c r="AT187" s="161" t="s">
        <v>158</v>
      </c>
      <c r="AU187" s="161" t="s">
        <v>79</v>
      </c>
      <c r="AV187" s="12" t="s">
        <v>79</v>
      </c>
      <c r="AW187" s="12" t="s">
        <v>33</v>
      </c>
      <c r="AX187" s="12" t="s">
        <v>72</v>
      </c>
      <c r="AY187" s="161" t="s">
        <v>143</v>
      </c>
    </row>
    <row r="188" spans="2:65" s="12" customFormat="1">
      <c r="B188" s="159"/>
      <c r="D188" s="160" t="s">
        <v>158</v>
      </c>
      <c r="E188" s="161" t="s">
        <v>19</v>
      </c>
      <c r="F188" s="162" t="s">
        <v>446</v>
      </c>
      <c r="H188" s="161" t="s">
        <v>19</v>
      </c>
      <c r="I188" s="163"/>
      <c r="L188" s="159"/>
      <c r="M188" s="164"/>
      <c r="T188" s="165"/>
      <c r="AT188" s="161" t="s">
        <v>158</v>
      </c>
      <c r="AU188" s="161" t="s">
        <v>79</v>
      </c>
      <c r="AV188" s="12" t="s">
        <v>79</v>
      </c>
      <c r="AW188" s="12" t="s">
        <v>33</v>
      </c>
      <c r="AX188" s="12" t="s">
        <v>72</v>
      </c>
      <c r="AY188" s="161" t="s">
        <v>143</v>
      </c>
    </row>
    <row r="189" spans="2:65" s="1" customFormat="1" ht="16.5" customHeight="1">
      <c r="B189" s="33"/>
      <c r="C189" s="132" t="s">
        <v>294</v>
      </c>
      <c r="D189" s="132" t="s">
        <v>146</v>
      </c>
      <c r="E189" s="133" t="s">
        <v>294</v>
      </c>
      <c r="F189" s="134" t="s">
        <v>447</v>
      </c>
      <c r="G189" s="135" t="s">
        <v>320</v>
      </c>
      <c r="H189" s="136">
        <v>1</v>
      </c>
      <c r="I189" s="137">
        <v>4300</v>
      </c>
      <c r="J189" s="138">
        <f>ROUND(I189*H189,2)</f>
        <v>4300</v>
      </c>
      <c r="K189" s="134" t="s">
        <v>19</v>
      </c>
      <c r="L189" s="33"/>
      <c r="M189" s="139" t="s">
        <v>19</v>
      </c>
      <c r="N189" s="140" t="s">
        <v>43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79</v>
      </c>
      <c r="AT189" s="143" t="s">
        <v>146</v>
      </c>
      <c r="AU189" s="143" t="s">
        <v>79</v>
      </c>
      <c r="AY189" s="18" t="s">
        <v>143</v>
      </c>
      <c r="BE189" s="144">
        <f>IF(N189="základní",J189,0)</f>
        <v>4300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79</v>
      </c>
      <c r="BK189" s="144">
        <f>ROUND(I189*H189,2)</f>
        <v>4300</v>
      </c>
      <c r="BL189" s="18" t="s">
        <v>79</v>
      </c>
      <c r="BM189" s="143" t="s">
        <v>448</v>
      </c>
    </row>
    <row r="190" spans="2:65" s="13" customFormat="1">
      <c r="B190" s="166"/>
      <c r="D190" s="160" t="s">
        <v>158</v>
      </c>
      <c r="E190" s="167" t="s">
        <v>19</v>
      </c>
      <c r="F190" s="168" t="s">
        <v>79</v>
      </c>
      <c r="H190" s="169">
        <v>1</v>
      </c>
      <c r="I190" s="170"/>
      <c r="L190" s="166"/>
      <c r="M190" s="171"/>
      <c r="T190" s="172"/>
      <c r="AT190" s="167" t="s">
        <v>158</v>
      </c>
      <c r="AU190" s="167" t="s">
        <v>79</v>
      </c>
      <c r="AV190" s="13" t="s">
        <v>81</v>
      </c>
      <c r="AW190" s="13" t="s">
        <v>33</v>
      </c>
      <c r="AX190" s="13" t="s">
        <v>79</v>
      </c>
      <c r="AY190" s="167" t="s">
        <v>143</v>
      </c>
    </row>
    <row r="191" spans="2:65" s="12" customFormat="1">
      <c r="B191" s="159"/>
      <c r="D191" s="160" t="s">
        <v>158</v>
      </c>
      <c r="E191" s="161" t="s">
        <v>19</v>
      </c>
      <c r="F191" s="162" t="s">
        <v>449</v>
      </c>
      <c r="H191" s="161" t="s">
        <v>19</v>
      </c>
      <c r="I191" s="163"/>
      <c r="L191" s="159"/>
      <c r="M191" s="164"/>
      <c r="T191" s="165"/>
      <c r="AT191" s="161" t="s">
        <v>158</v>
      </c>
      <c r="AU191" s="161" t="s">
        <v>79</v>
      </c>
      <c r="AV191" s="12" t="s">
        <v>79</v>
      </c>
      <c r="AW191" s="12" t="s">
        <v>33</v>
      </c>
      <c r="AX191" s="12" t="s">
        <v>72</v>
      </c>
      <c r="AY191" s="161" t="s">
        <v>143</v>
      </c>
    </row>
    <row r="192" spans="2:65" s="1" customFormat="1" ht="16.5" customHeight="1">
      <c r="B192" s="33"/>
      <c r="C192" s="132" t="s">
        <v>303</v>
      </c>
      <c r="D192" s="132" t="s">
        <v>146</v>
      </c>
      <c r="E192" s="133" t="s">
        <v>303</v>
      </c>
      <c r="F192" s="134" t="s">
        <v>450</v>
      </c>
      <c r="G192" s="135" t="s">
        <v>320</v>
      </c>
      <c r="H192" s="136">
        <v>1</v>
      </c>
      <c r="I192" s="137">
        <v>2770</v>
      </c>
      <c r="J192" s="138">
        <f>ROUND(I192*H192,2)</f>
        <v>2770</v>
      </c>
      <c r="K192" s="134" t="s">
        <v>19</v>
      </c>
      <c r="L192" s="33"/>
      <c r="M192" s="139" t="s">
        <v>19</v>
      </c>
      <c r="N192" s="140" t="s">
        <v>43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79</v>
      </c>
      <c r="AT192" s="143" t="s">
        <v>146</v>
      </c>
      <c r="AU192" s="143" t="s">
        <v>79</v>
      </c>
      <c r="AY192" s="18" t="s">
        <v>143</v>
      </c>
      <c r="BE192" s="144">
        <f>IF(N192="základní",J192,0)</f>
        <v>2770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79</v>
      </c>
      <c r="BK192" s="144">
        <f>ROUND(I192*H192,2)</f>
        <v>2770</v>
      </c>
      <c r="BL192" s="18" t="s">
        <v>79</v>
      </c>
      <c r="BM192" s="143" t="s">
        <v>451</v>
      </c>
    </row>
    <row r="193" spans="2:65" s="13" customFormat="1">
      <c r="B193" s="166"/>
      <c r="D193" s="160" t="s">
        <v>158</v>
      </c>
      <c r="E193" s="167" t="s">
        <v>19</v>
      </c>
      <c r="F193" s="168" t="s">
        <v>79</v>
      </c>
      <c r="H193" s="169">
        <v>1</v>
      </c>
      <c r="I193" s="170"/>
      <c r="L193" s="166"/>
      <c r="M193" s="171"/>
      <c r="T193" s="172"/>
      <c r="AT193" s="167" t="s">
        <v>158</v>
      </c>
      <c r="AU193" s="167" t="s">
        <v>79</v>
      </c>
      <c r="AV193" s="13" t="s">
        <v>81</v>
      </c>
      <c r="AW193" s="13" t="s">
        <v>33</v>
      </c>
      <c r="AX193" s="13" t="s">
        <v>79</v>
      </c>
      <c r="AY193" s="167" t="s">
        <v>143</v>
      </c>
    </row>
    <row r="194" spans="2:65" s="12" customFormat="1">
      <c r="B194" s="159"/>
      <c r="D194" s="160" t="s">
        <v>158</v>
      </c>
      <c r="E194" s="161" t="s">
        <v>19</v>
      </c>
      <c r="F194" s="162" t="s">
        <v>452</v>
      </c>
      <c r="H194" s="161" t="s">
        <v>19</v>
      </c>
      <c r="I194" s="163"/>
      <c r="L194" s="159"/>
      <c r="M194" s="164"/>
      <c r="T194" s="165"/>
      <c r="AT194" s="161" t="s">
        <v>158</v>
      </c>
      <c r="AU194" s="161" t="s">
        <v>79</v>
      </c>
      <c r="AV194" s="12" t="s">
        <v>79</v>
      </c>
      <c r="AW194" s="12" t="s">
        <v>33</v>
      </c>
      <c r="AX194" s="12" t="s">
        <v>72</v>
      </c>
      <c r="AY194" s="161" t="s">
        <v>143</v>
      </c>
    </row>
    <row r="195" spans="2:65" s="1" customFormat="1" ht="16.5" customHeight="1">
      <c r="B195" s="33"/>
      <c r="C195" s="132" t="s">
        <v>317</v>
      </c>
      <c r="D195" s="132" t="s">
        <v>146</v>
      </c>
      <c r="E195" s="133" t="s">
        <v>317</v>
      </c>
      <c r="F195" s="134" t="s">
        <v>453</v>
      </c>
      <c r="G195" s="135" t="s">
        <v>320</v>
      </c>
      <c r="H195" s="136">
        <v>1</v>
      </c>
      <c r="I195" s="137">
        <v>2500</v>
      </c>
      <c r="J195" s="138">
        <f>ROUND(I195*H195,2)</f>
        <v>2500</v>
      </c>
      <c r="K195" s="134" t="s">
        <v>19</v>
      </c>
      <c r="L195" s="33"/>
      <c r="M195" s="139" t="s">
        <v>19</v>
      </c>
      <c r="N195" s="140" t="s">
        <v>43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79</v>
      </c>
      <c r="AT195" s="143" t="s">
        <v>146</v>
      </c>
      <c r="AU195" s="143" t="s">
        <v>79</v>
      </c>
      <c r="AY195" s="18" t="s">
        <v>143</v>
      </c>
      <c r="BE195" s="144">
        <f>IF(N195="základní",J195,0)</f>
        <v>2500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79</v>
      </c>
      <c r="BK195" s="144">
        <f>ROUND(I195*H195,2)</f>
        <v>2500</v>
      </c>
      <c r="BL195" s="18" t="s">
        <v>79</v>
      </c>
      <c r="BM195" s="143" t="s">
        <v>454</v>
      </c>
    </row>
    <row r="196" spans="2:65" s="13" customFormat="1">
      <c r="B196" s="166"/>
      <c r="D196" s="160" t="s">
        <v>158</v>
      </c>
      <c r="E196" s="167" t="s">
        <v>19</v>
      </c>
      <c r="F196" s="168" t="s">
        <v>79</v>
      </c>
      <c r="H196" s="169">
        <v>1</v>
      </c>
      <c r="I196" s="170"/>
      <c r="L196" s="166"/>
      <c r="M196" s="171"/>
      <c r="T196" s="172"/>
      <c r="AT196" s="167" t="s">
        <v>158</v>
      </c>
      <c r="AU196" s="167" t="s">
        <v>79</v>
      </c>
      <c r="AV196" s="13" t="s">
        <v>81</v>
      </c>
      <c r="AW196" s="13" t="s">
        <v>33</v>
      </c>
      <c r="AX196" s="13" t="s">
        <v>79</v>
      </c>
      <c r="AY196" s="167" t="s">
        <v>143</v>
      </c>
    </row>
    <row r="197" spans="2:65" s="12" customFormat="1">
      <c r="B197" s="159"/>
      <c r="D197" s="160" t="s">
        <v>158</v>
      </c>
      <c r="E197" s="161" t="s">
        <v>19</v>
      </c>
      <c r="F197" s="162" t="s">
        <v>385</v>
      </c>
      <c r="H197" s="161" t="s">
        <v>19</v>
      </c>
      <c r="I197" s="163"/>
      <c r="L197" s="159"/>
      <c r="M197" s="164"/>
      <c r="T197" s="165"/>
      <c r="AT197" s="161" t="s">
        <v>158</v>
      </c>
      <c r="AU197" s="161" t="s">
        <v>79</v>
      </c>
      <c r="AV197" s="12" t="s">
        <v>79</v>
      </c>
      <c r="AW197" s="12" t="s">
        <v>33</v>
      </c>
      <c r="AX197" s="12" t="s">
        <v>72</v>
      </c>
      <c r="AY197" s="161" t="s">
        <v>143</v>
      </c>
    </row>
    <row r="198" spans="2:65" s="12" customFormat="1">
      <c r="B198" s="159"/>
      <c r="D198" s="160" t="s">
        <v>158</v>
      </c>
      <c r="E198" s="161" t="s">
        <v>19</v>
      </c>
      <c r="F198" s="162" t="s">
        <v>455</v>
      </c>
      <c r="H198" s="161" t="s">
        <v>19</v>
      </c>
      <c r="I198" s="163"/>
      <c r="L198" s="159"/>
      <c r="M198" s="183"/>
      <c r="N198" s="184"/>
      <c r="O198" s="184"/>
      <c r="P198" s="184"/>
      <c r="Q198" s="184"/>
      <c r="R198" s="184"/>
      <c r="S198" s="184"/>
      <c r="T198" s="185"/>
      <c r="AT198" s="161" t="s">
        <v>158</v>
      </c>
      <c r="AU198" s="161" t="s">
        <v>79</v>
      </c>
      <c r="AV198" s="12" t="s">
        <v>79</v>
      </c>
      <c r="AW198" s="12" t="s">
        <v>33</v>
      </c>
      <c r="AX198" s="12" t="s">
        <v>72</v>
      </c>
      <c r="AY198" s="161" t="s">
        <v>143</v>
      </c>
    </row>
    <row r="199" spans="2:65" s="1" customFormat="1" ht="6.9" customHeight="1">
      <c r="B199" s="42"/>
      <c r="C199" s="43"/>
      <c r="D199" s="43"/>
      <c r="E199" s="43"/>
      <c r="F199" s="43"/>
      <c r="G199" s="43"/>
      <c r="H199" s="43"/>
      <c r="I199" s="43"/>
      <c r="J199" s="43"/>
      <c r="K199" s="43"/>
      <c r="L199" s="33"/>
    </row>
  </sheetData>
  <sheetProtection algorithmName="SHA-512" hashValue="e2iRc6GhnPSNP7+NEhd5n7PLSIUpjYZVcZvSumtfc+f5rgSKyzhirUx+/DbL5y/15EnUFuvu5Abe/x1wXIvFIg==" saltValue="YIb8/sX64KqNswIjy0zxrccTNJo2l/Wxab7wNmPRPg5+6zojI0tYjKkuPUGo8eLD+vdzc1y2ob25R8a+lJg1dQ==" spinCount="100000" sheet="1" objects="1" scenarios="1" formatColumns="0" formatRows="0" autoFilter="0"/>
  <autoFilter ref="C88:K198" xr:uid="{00000000-0009-0000-0000-000002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705"/>
  <sheetViews>
    <sheetView showGridLines="0" topLeftCell="A5" workbookViewId="0">
      <selection activeCell="F206" sqref="F20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92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109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7" t="str">
        <f>'Rekapitulace stavby'!K6</f>
        <v>VODOVOD SENOHRABY - TECHNICKÁ OPATŘENÍ NA VODOVODNÍ SÍTI</v>
      </c>
      <c r="F7" s="318"/>
      <c r="G7" s="318"/>
      <c r="H7" s="318"/>
      <c r="L7" s="21"/>
    </row>
    <row r="8" spans="2:46" s="1" customFormat="1" ht="12" customHeight="1">
      <c r="B8" s="33"/>
      <c r="D8" s="28" t="s">
        <v>110</v>
      </c>
      <c r="L8" s="33"/>
    </row>
    <row r="9" spans="2:46" s="1" customFormat="1" ht="16.5" customHeight="1">
      <c r="B9" s="33"/>
      <c r="E9" s="300" t="s">
        <v>456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>
        <f>'Rekapitulace stavby'!AN8</f>
        <v>46008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26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25</v>
      </c>
      <c r="J17" s="29" t="str">
        <f>'Rekapitulace stavby'!AN13</f>
        <v>25117947</v>
      </c>
      <c r="L17" s="33"/>
    </row>
    <row r="18" spans="2:12" s="1" customFormat="1" ht="18" customHeight="1">
      <c r="B18" s="33"/>
      <c r="E18" s="319" t="str">
        <f>'Rekapitulace stavby'!E14</f>
        <v>ZEPRIS  s.r.o.</v>
      </c>
      <c r="F18" s="283"/>
      <c r="G18" s="283"/>
      <c r="H18" s="283"/>
      <c r="I18" s="28" t="s">
        <v>28</v>
      </c>
      <c r="J18" s="29" t="str">
        <f>'Rekapitulace stavby'!AN14</f>
        <v>CZ699004936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31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25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92"/>
      <c r="E27" s="287" t="s">
        <v>19</v>
      </c>
      <c r="F27" s="287"/>
      <c r="G27" s="287"/>
      <c r="H27" s="287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38</v>
      </c>
      <c r="J30" s="64">
        <f>ROUND(J89, 2)</f>
        <v>2813274.99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" customHeight="1">
      <c r="B33" s="33"/>
      <c r="D33" s="53" t="s">
        <v>42</v>
      </c>
      <c r="E33" s="28" t="s">
        <v>43</v>
      </c>
      <c r="F33" s="84">
        <f>ROUND((SUM(BE89:BE704)),  2)</f>
        <v>2813274.99</v>
      </c>
      <c r="I33" s="94">
        <v>0.21</v>
      </c>
      <c r="J33" s="84">
        <f>ROUND(((SUM(BE89:BE704))*I33),  2)</f>
        <v>590787.75</v>
      </c>
      <c r="L33" s="33"/>
    </row>
    <row r="34" spans="2:12" s="1" customFormat="1" ht="14.4" customHeight="1">
      <c r="B34" s="33"/>
      <c r="E34" s="28" t="s">
        <v>44</v>
      </c>
      <c r="F34" s="84">
        <f>ROUND((SUM(BF89:BF704)),  2)</f>
        <v>0</v>
      </c>
      <c r="I34" s="94">
        <v>0.12</v>
      </c>
      <c r="J34" s="84">
        <f>ROUND(((SUM(BF89:BF704))*I34),  2)</f>
        <v>0</v>
      </c>
      <c r="L34" s="33"/>
    </row>
    <row r="35" spans="2:12" s="1" customFormat="1" ht="14.4" hidden="1" customHeight="1">
      <c r="B35" s="33"/>
      <c r="E35" s="28" t="s">
        <v>45</v>
      </c>
      <c r="F35" s="84">
        <f>ROUND((SUM(BG89:BG704)),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46</v>
      </c>
      <c r="F36" s="84">
        <f>ROUND((SUM(BH89:BH704)),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47</v>
      </c>
      <c r="F37" s="84">
        <f>ROUND((SUM(BI89:BI704)),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48</v>
      </c>
      <c r="E39" s="55"/>
      <c r="F39" s="55"/>
      <c r="G39" s="97" t="s">
        <v>49</v>
      </c>
      <c r="H39" s="98" t="s">
        <v>50</v>
      </c>
      <c r="I39" s="55"/>
      <c r="J39" s="99">
        <f>SUM(J30:J37)</f>
        <v>3404062.74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7" t="str">
        <f>E7</f>
        <v>VODOVOD SENOHRABY - TECHNICKÁ OPATŘENÍ NA VODOVODNÍ SÍTI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300" t="str">
        <f>E9</f>
        <v>SO 03.1 - ŘAD PRO POSÍLENÍ ZÁSOBOVÁNÍ SENOHRAB Z VDJ PELEŠKA</v>
      </c>
      <c r="F50" s="316"/>
      <c r="G50" s="316"/>
      <c r="H50" s="316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Senohraby</v>
      </c>
      <c r="I52" s="28" t="s">
        <v>23</v>
      </c>
      <c r="J52" s="50">
        <f>IF(J12="","",J12)</f>
        <v>46008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24</v>
      </c>
      <c r="F54" s="26" t="str">
        <f>E15</f>
        <v>Obec Senohraby</v>
      </c>
      <c r="I54" s="28" t="s">
        <v>30</v>
      </c>
      <c r="J54" s="31" t="str">
        <f>E21</f>
        <v>Vodohospodářský rozvoj a výstavba a.s.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ZEPRIS  s.r.o.</v>
      </c>
      <c r="I55" s="28" t="s">
        <v>34</v>
      </c>
      <c r="J55" s="31" t="str">
        <f>E24</f>
        <v>M. Morská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115</v>
      </c>
      <c r="D57" s="95"/>
      <c r="E57" s="95"/>
      <c r="F57" s="95"/>
      <c r="G57" s="95"/>
      <c r="H57" s="95"/>
      <c r="I57" s="95"/>
      <c r="J57" s="102" t="s">
        <v>116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70</v>
      </c>
      <c r="J59" s="64">
        <f>J89</f>
        <v>2813274.99</v>
      </c>
      <c r="L59" s="33"/>
      <c r="AU59" s="18" t="s">
        <v>117</v>
      </c>
    </row>
    <row r="60" spans="2:47" s="8" customFormat="1" ht="24.9" customHeight="1">
      <c r="B60" s="104"/>
      <c r="D60" s="105" t="s">
        <v>118</v>
      </c>
      <c r="E60" s="106"/>
      <c r="F60" s="106"/>
      <c r="G60" s="106"/>
      <c r="H60" s="106"/>
      <c r="I60" s="106"/>
      <c r="J60" s="107">
        <f>J90</f>
        <v>2443284.9900000002</v>
      </c>
      <c r="L60" s="104"/>
    </row>
    <row r="61" spans="2:47" s="9" customFormat="1" ht="19.95" customHeight="1">
      <c r="B61" s="108"/>
      <c r="D61" s="109" t="s">
        <v>457</v>
      </c>
      <c r="E61" s="110"/>
      <c r="F61" s="110"/>
      <c r="G61" s="110"/>
      <c r="H61" s="110"/>
      <c r="I61" s="110"/>
      <c r="J61" s="111">
        <f>J91</f>
        <v>994990.2300000001</v>
      </c>
      <c r="L61" s="108"/>
    </row>
    <row r="62" spans="2:47" s="9" customFormat="1" ht="19.95" customHeight="1">
      <c r="B62" s="108"/>
      <c r="D62" s="109" t="s">
        <v>458</v>
      </c>
      <c r="E62" s="110"/>
      <c r="F62" s="110"/>
      <c r="G62" s="110"/>
      <c r="H62" s="110"/>
      <c r="I62" s="110"/>
      <c r="J62" s="111">
        <f>J434</f>
        <v>20395.95</v>
      </c>
      <c r="L62" s="108"/>
    </row>
    <row r="63" spans="2:47" s="9" customFormat="1" ht="19.95" customHeight="1">
      <c r="B63" s="108"/>
      <c r="D63" s="109" t="s">
        <v>459</v>
      </c>
      <c r="E63" s="110"/>
      <c r="F63" s="110"/>
      <c r="G63" s="110"/>
      <c r="H63" s="110"/>
      <c r="I63" s="110"/>
      <c r="J63" s="111">
        <f>J442</f>
        <v>30114.199999999997</v>
      </c>
      <c r="L63" s="108"/>
    </row>
    <row r="64" spans="2:47" s="9" customFormat="1" ht="19.95" customHeight="1">
      <c r="B64" s="108"/>
      <c r="D64" s="109" t="s">
        <v>119</v>
      </c>
      <c r="E64" s="110"/>
      <c r="F64" s="110"/>
      <c r="G64" s="110"/>
      <c r="H64" s="110"/>
      <c r="I64" s="110"/>
      <c r="J64" s="111">
        <f>J479</f>
        <v>1376051.61</v>
      </c>
      <c r="L64" s="108"/>
    </row>
    <row r="65" spans="2:12" s="9" customFormat="1" ht="19.95" customHeight="1">
      <c r="B65" s="108"/>
      <c r="D65" s="109" t="s">
        <v>121</v>
      </c>
      <c r="E65" s="110"/>
      <c r="F65" s="110"/>
      <c r="G65" s="110"/>
      <c r="H65" s="110"/>
      <c r="I65" s="110"/>
      <c r="J65" s="111">
        <f>J663</f>
        <v>1248</v>
      </c>
      <c r="L65" s="108"/>
    </row>
    <row r="66" spans="2:12" s="9" customFormat="1" ht="19.95" customHeight="1">
      <c r="B66" s="108"/>
      <c r="D66" s="109" t="s">
        <v>460</v>
      </c>
      <c r="E66" s="110"/>
      <c r="F66" s="110"/>
      <c r="G66" s="110"/>
      <c r="H66" s="110"/>
      <c r="I66" s="110"/>
      <c r="J66" s="111">
        <f>J677</f>
        <v>20485</v>
      </c>
      <c r="L66" s="108"/>
    </row>
    <row r="67" spans="2:12" s="8" customFormat="1" ht="24.9" customHeight="1">
      <c r="B67" s="104"/>
      <c r="D67" s="105" t="s">
        <v>125</v>
      </c>
      <c r="E67" s="106"/>
      <c r="F67" s="106"/>
      <c r="G67" s="106"/>
      <c r="H67" s="106"/>
      <c r="I67" s="106"/>
      <c r="J67" s="107">
        <f>J682</f>
        <v>369990</v>
      </c>
      <c r="L67" s="104"/>
    </row>
    <row r="68" spans="2:12" s="9" customFormat="1" ht="19.95" customHeight="1">
      <c r="B68" s="108"/>
      <c r="D68" s="109" t="s">
        <v>461</v>
      </c>
      <c r="E68" s="110"/>
      <c r="F68" s="110"/>
      <c r="G68" s="110"/>
      <c r="H68" s="110"/>
      <c r="I68" s="110"/>
      <c r="J68" s="111">
        <f>J683</f>
        <v>37300</v>
      </c>
      <c r="L68" s="108"/>
    </row>
    <row r="69" spans="2:12" s="9" customFormat="1" ht="19.95" customHeight="1">
      <c r="B69" s="108"/>
      <c r="D69" s="109" t="s">
        <v>126</v>
      </c>
      <c r="E69" s="110"/>
      <c r="F69" s="110"/>
      <c r="G69" s="110"/>
      <c r="H69" s="110"/>
      <c r="I69" s="110"/>
      <c r="J69" s="111">
        <f>J689</f>
        <v>332690</v>
      </c>
      <c r="L69" s="108"/>
    </row>
    <row r="70" spans="2:12" s="1" customFormat="1" ht="21.75" customHeight="1">
      <c r="B70" s="33"/>
      <c r="L70" s="33"/>
    </row>
    <row r="71" spans="2:12" s="1" customFormat="1" ht="6.9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" customHeight="1">
      <c r="B76" s="33"/>
      <c r="C76" s="22" t="s">
        <v>128</v>
      </c>
      <c r="L76" s="33"/>
    </row>
    <row r="77" spans="2:12" s="1" customFormat="1" ht="6.9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16.5" customHeight="1">
      <c r="B79" s="33"/>
      <c r="E79" s="317" t="str">
        <f>E7</f>
        <v>VODOVOD SENOHRABY - TECHNICKÁ OPATŘENÍ NA VODOVODNÍ SÍTI</v>
      </c>
      <c r="F79" s="318"/>
      <c r="G79" s="318"/>
      <c r="H79" s="318"/>
      <c r="L79" s="33"/>
    </row>
    <row r="80" spans="2:12" s="1" customFormat="1" ht="12" customHeight="1">
      <c r="B80" s="33"/>
      <c r="C80" s="28" t="s">
        <v>110</v>
      </c>
      <c r="L80" s="33"/>
    </row>
    <row r="81" spans="2:65" s="1" customFormat="1" ht="16.5" customHeight="1">
      <c r="B81" s="33"/>
      <c r="E81" s="300" t="str">
        <f>E9</f>
        <v>SO 03.1 - ŘAD PRO POSÍLENÍ ZÁSOBOVÁNÍ SENOHRAB Z VDJ PELEŠKA</v>
      </c>
      <c r="F81" s="316"/>
      <c r="G81" s="316"/>
      <c r="H81" s="316"/>
      <c r="L81" s="33"/>
    </row>
    <row r="82" spans="2:65" s="1" customFormat="1" ht="6.9" customHeight="1">
      <c r="B82" s="33"/>
      <c r="L82" s="33"/>
    </row>
    <row r="83" spans="2:65" s="1" customFormat="1" ht="12" customHeight="1">
      <c r="B83" s="33"/>
      <c r="C83" s="28" t="s">
        <v>21</v>
      </c>
      <c r="F83" s="26" t="str">
        <f>F12</f>
        <v>k.ú. Senohraby</v>
      </c>
      <c r="I83" s="28" t="s">
        <v>23</v>
      </c>
      <c r="J83" s="50">
        <f>IF(J12="","",J12)</f>
        <v>46008</v>
      </c>
      <c r="L83" s="33"/>
    </row>
    <row r="84" spans="2:65" s="1" customFormat="1" ht="6.9" customHeight="1">
      <c r="B84" s="33"/>
      <c r="L84" s="33"/>
    </row>
    <row r="85" spans="2:65" s="1" customFormat="1" ht="25.65" customHeight="1">
      <c r="B85" s="33"/>
      <c r="C85" s="28" t="s">
        <v>24</v>
      </c>
      <c r="F85" s="26" t="str">
        <f>E15</f>
        <v>Obec Senohraby</v>
      </c>
      <c r="I85" s="28" t="s">
        <v>30</v>
      </c>
      <c r="J85" s="31" t="str">
        <f>E21</f>
        <v>Vodohospodářský rozvoj a výstavba a.s.</v>
      </c>
      <c r="L85" s="33"/>
    </row>
    <row r="86" spans="2:65" s="1" customFormat="1" ht="15.15" customHeight="1">
      <c r="B86" s="33"/>
      <c r="C86" s="28" t="s">
        <v>29</v>
      </c>
      <c r="F86" s="26" t="str">
        <f>IF(E18="","",E18)</f>
        <v>ZEPRIS  s.r.o.</v>
      </c>
      <c r="I86" s="28" t="s">
        <v>34</v>
      </c>
      <c r="J86" s="31" t="str">
        <f>E24</f>
        <v>M. Morská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129</v>
      </c>
      <c r="D88" s="114" t="s">
        <v>57</v>
      </c>
      <c r="E88" s="114" t="s">
        <v>53</v>
      </c>
      <c r="F88" s="114" t="s">
        <v>54</v>
      </c>
      <c r="G88" s="114" t="s">
        <v>130</v>
      </c>
      <c r="H88" s="114" t="s">
        <v>131</v>
      </c>
      <c r="I88" s="114" t="s">
        <v>132</v>
      </c>
      <c r="J88" s="114" t="s">
        <v>116</v>
      </c>
      <c r="K88" s="115" t="s">
        <v>133</v>
      </c>
      <c r="L88" s="112"/>
      <c r="M88" s="57" t="s">
        <v>19</v>
      </c>
      <c r="N88" s="58" t="s">
        <v>42</v>
      </c>
      <c r="O88" s="58" t="s">
        <v>134</v>
      </c>
      <c r="P88" s="58" t="s">
        <v>135</v>
      </c>
      <c r="Q88" s="58" t="s">
        <v>136</v>
      </c>
      <c r="R88" s="58" t="s">
        <v>137</v>
      </c>
      <c r="S88" s="58" t="s">
        <v>138</v>
      </c>
      <c r="T88" s="59" t="s">
        <v>139</v>
      </c>
    </row>
    <row r="89" spans="2:65" s="1" customFormat="1" ht="22.8" customHeight="1">
      <c r="B89" s="33"/>
      <c r="C89" s="62" t="s">
        <v>140</v>
      </c>
      <c r="J89" s="116">
        <f>BK89</f>
        <v>2813274.99</v>
      </c>
      <c r="L89" s="33"/>
      <c r="M89" s="60"/>
      <c r="N89" s="51"/>
      <c r="O89" s="51"/>
      <c r="P89" s="117">
        <f>P90+P682</f>
        <v>0</v>
      </c>
      <c r="Q89" s="51"/>
      <c r="R89" s="117">
        <f>R90+R682</f>
        <v>13.36101442</v>
      </c>
      <c r="S89" s="51"/>
      <c r="T89" s="118">
        <f>T90+T682</f>
        <v>0.20699999999999999</v>
      </c>
      <c r="AT89" s="18" t="s">
        <v>71</v>
      </c>
      <c r="AU89" s="18" t="s">
        <v>117</v>
      </c>
      <c r="BK89" s="119">
        <f>BK90+BK682</f>
        <v>2813274.99</v>
      </c>
    </row>
    <row r="90" spans="2:65" s="11" customFormat="1" ht="25.95" customHeight="1">
      <c r="B90" s="120"/>
      <c r="D90" s="121" t="s">
        <v>71</v>
      </c>
      <c r="E90" s="122" t="s">
        <v>141</v>
      </c>
      <c r="F90" s="122" t="s">
        <v>142</v>
      </c>
      <c r="I90" s="123"/>
      <c r="J90" s="124">
        <f>BK90</f>
        <v>2443284.9900000002</v>
      </c>
      <c r="L90" s="120"/>
      <c r="M90" s="125"/>
      <c r="P90" s="126">
        <f>P91+P434+P442+P479+P663+P677</f>
        <v>0</v>
      </c>
      <c r="R90" s="126">
        <f>R91+R434+R442+R479+R663+R677</f>
        <v>8.4996744199999998</v>
      </c>
      <c r="T90" s="127">
        <f>T91+T434+T442+T479+T663+T677</f>
        <v>0.20699999999999999</v>
      </c>
      <c r="AR90" s="121" t="s">
        <v>79</v>
      </c>
      <c r="AT90" s="128" t="s">
        <v>71</v>
      </c>
      <c r="AU90" s="128" t="s">
        <v>72</v>
      </c>
      <c r="AY90" s="121" t="s">
        <v>143</v>
      </c>
      <c r="BK90" s="129">
        <f>BK91+BK434+BK442+BK479+BK663+BK677</f>
        <v>2443284.9900000002</v>
      </c>
    </row>
    <row r="91" spans="2:65" s="11" customFormat="1" ht="22.8" customHeight="1">
      <c r="B91" s="120"/>
      <c r="D91" s="121" t="s">
        <v>71</v>
      </c>
      <c r="E91" s="130" t="s">
        <v>79</v>
      </c>
      <c r="F91" s="130" t="s">
        <v>462</v>
      </c>
      <c r="I91" s="123"/>
      <c r="J91" s="131">
        <f>BK91</f>
        <v>994990.2300000001</v>
      </c>
      <c r="L91" s="120"/>
      <c r="M91" s="125"/>
      <c r="P91" s="126">
        <f>SUM(P92:P433)</f>
        <v>0</v>
      </c>
      <c r="R91" s="126">
        <f>SUM(R92:R433)</f>
        <v>1.2239055200000002</v>
      </c>
      <c r="T91" s="127">
        <f>SUM(T92:T433)</f>
        <v>0</v>
      </c>
      <c r="AR91" s="121" t="s">
        <v>79</v>
      </c>
      <c r="AT91" s="128" t="s">
        <v>71</v>
      </c>
      <c r="AU91" s="128" t="s">
        <v>79</v>
      </c>
      <c r="AY91" s="121" t="s">
        <v>143</v>
      </c>
      <c r="BK91" s="129">
        <f>SUM(BK92:BK433)</f>
        <v>994990.2300000001</v>
      </c>
    </row>
    <row r="92" spans="2:65" s="1" customFormat="1" ht="21.75" customHeight="1">
      <c r="B92" s="33"/>
      <c r="C92" s="132" t="s">
        <v>79</v>
      </c>
      <c r="D92" s="132" t="s">
        <v>146</v>
      </c>
      <c r="E92" s="133" t="s">
        <v>463</v>
      </c>
      <c r="F92" s="134" t="s">
        <v>464</v>
      </c>
      <c r="G92" s="135" t="s">
        <v>149</v>
      </c>
      <c r="H92" s="136">
        <v>2</v>
      </c>
      <c r="I92" s="137">
        <v>445</v>
      </c>
      <c r="J92" s="138">
        <f>ROUND(I92*H92,2)</f>
        <v>890</v>
      </c>
      <c r="K92" s="134" t="s">
        <v>150</v>
      </c>
      <c r="L92" s="33"/>
      <c r="M92" s="139" t="s">
        <v>19</v>
      </c>
      <c r="N92" s="140" t="s">
        <v>43</v>
      </c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AR92" s="143" t="s">
        <v>168</v>
      </c>
      <c r="AT92" s="143" t="s">
        <v>146</v>
      </c>
      <c r="AU92" s="143" t="s">
        <v>81</v>
      </c>
      <c r="AY92" s="18" t="s">
        <v>143</v>
      </c>
      <c r="BE92" s="144">
        <f>IF(N92="základní",J92,0)</f>
        <v>890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79</v>
      </c>
      <c r="BK92" s="144">
        <f>ROUND(I92*H92,2)</f>
        <v>890</v>
      </c>
      <c r="BL92" s="18" t="s">
        <v>168</v>
      </c>
      <c r="BM92" s="143" t="s">
        <v>465</v>
      </c>
    </row>
    <row r="93" spans="2:65" s="1" customFormat="1">
      <c r="B93" s="33"/>
      <c r="D93" s="145" t="s">
        <v>152</v>
      </c>
      <c r="F93" s="146" t="s">
        <v>466</v>
      </c>
      <c r="I93" s="147"/>
      <c r="L93" s="33"/>
      <c r="M93" s="148"/>
      <c r="T93" s="54"/>
      <c r="AT93" s="18" t="s">
        <v>152</v>
      </c>
      <c r="AU93" s="18" t="s">
        <v>81</v>
      </c>
    </row>
    <row r="94" spans="2:65" s="12" customFormat="1">
      <c r="B94" s="159"/>
      <c r="D94" s="160" t="s">
        <v>158</v>
      </c>
      <c r="E94" s="161" t="s">
        <v>19</v>
      </c>
      <c r="F94" s="162" t="s">
        <v>246</v>
      </c>
      <c r="H94" s="161" t="s">
        <v>19</v>
      </c>
      <c r="I94" s="163"/>
      <c r="L94" s="159"/>
      <c r="M94" s="164"/>
      <c r="T94" s="165"/>
      <c r="AT94" s="161" t="s">
        <v>158</v>
      </c>
      <c r="AU94" s="161" t="s">
        <v>81</v>
      </c>
      <c r="AV94" s="12" t="s">
        <v>79</v>
      </c>
      <c r="AW94" s="12" t="s">
        <v>33</v>
      </c>
      <c r="AX94" s="12" t="s">
        <v>72</v>
      </c>
      <c r="AY94" s="161" t="s">
        <v>143</v>
      </c>
    </row>
    <row r="95" spans="2:65" s="12" customFormat="1">
      <c r="B95" s="159"/>
      <c r="D95" s="160" t="s">
        <v>158</v>
      </c>
      <c r="E95" s="161" t="s">
        <v>19</v>
      </c>
      <c r="F95" s="162" t="s">
        <v>467</v>
      </c>
      <c r="H95" s="161" t="s">
        <v>19</v>
      </c>
      <c r="I95" s="163"/>
      <c r="L95" s="159"/>
      <c r="M95" s="164"/>
      <c r="T95" s="165"/>
      <c r="AT95" s="161" t="s">
        <v>158</v>
      </c>
      <c r="AU95" s="161" t="s">
        <v>81</v>
      </c>
      <c r="AV95" s="12" t="s">
        <v>79</v>
      </c>
      <c r="AW95" s="12" t="s">
        <v>33</v>
      </c>
      <c r="AX95" s="12" t="s">
        <v>72</v>
      </c>
      <c r="AY95" s="161" t="s">
        <v>143</v>
      </c>
    </row>
    <row r="96" spans="2:65" s="13" customFormat="1">
      <c r="B96" s="166"/>
      <c r="D96" s="160" t="s">
        <v>158</v>
      </c>
      <c r="E96" s="167" t="s">
        <v>19</v>
      </c>
      <c r="F96" s="168" t="s">
        <v>81</v>
      </c>
      <c r="H96" s="169">
        <v>2</v>
      </c>
      <c r="I96" s="170"/>
      <c r="L96" s="166"/>
      <c r="M96" s="171"/>
      <c r="T96" s="172"/>
      <c r="AT96" s="167" t="s">
        <v>158</v>
      </c>
      <c r="AU96" s="167" t="s">
        <v>81</v>
      </c>
      <c r="AV96" s="13" t="s">
        <v>81</v>
      </c>
      <c r="AW96" s="13" t="s">
        <v>33</v>
      </c>
      <c r="AX96" s="13" t="s">
        <v>79</v>
      </c>
      <c r="AY96" s="167" t="s">
        <v>143</v>
      </c>
    </row>
    <row r="97" spans="2:65" s="1" customFormat="1" ht="24.15" customHeight="1">
      <c r="B97" s="33"/>
      <c r="C97" s="132" t="s">
        <v>81</v>
      </c>
      <c r="D97" s="132" t="s">
        <v>146</v>
      </c>
      <c r="E97" s="133" t="s">
        <v>468</v>
      </c>
      <c r="F97" s="134" t="s">
        <v>469</v>
      </c>
      <c r="G97" s="135" t="s">
        <v>149</v>
      </c>
      <c r="H97" s="136">
        <v>2</v>
      </c>
      <c r="I97" s="137">
        <v>632</v>
      </c>
      <c r="J97" s="138">
        <f>ROUND(I97*H97,2)</f>
        <v>1264</v>
      </c>
      <c r="K97" s="134" t="s">
        <v>150</v>
      </c>
      <c r="L97" s="33"/>
      <c r="M97" s="139" t="s">
        <v>19</v>
      </c>
      <c r="N97" s="140" t="s">
        <v>43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168</v>
      </c>
      <c r="AT97" s="143" t="s">
        <v>146</v>
      </c>
      <c r="AU97" s="143" t="s">
        <v>81</v>
      </c>
      <c r="AY97" s="18" t="s">
        <v>143</v>
      </c>
      <c r="BE97" s="144">
        <f>IF(N97="základní",J97,0)</f>
        <v>1264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79</v>
      </c>
      <c r="BK97" s="144">
        <f>ROUND(I97*H97,2)</f>
        <v>1264</v>
      </c>
      <c r="BL97" s="18" t="s">
        <v>168</v>
      </c>
      <c r="BM97" s="143" t="s">
        <v>470</v>
      </c>
    </row>
    <row r="98" spans="2:65" s="1" customFormat="1">
      <c r="B98" s="33"/>
      <c r="D98" s="145" t="s">
        <v>152</v>
      </c>
      <c r="F98" s="146" t="s">
        <v>471</v>
      </c>
      <c r="I98" s="147"/>
      <c r="L98" s="33"/>
      <c r="M98" s="148"/>
      <c r="T98" s="54"/>
      <c r="AT98" s="18" t="s">
        <v>152</v>
      </c>
      <c r="AU98" s="18" t="s">
        <v>81</v>
      </c>
    </row>
    <row r="99" spans="2:65" s="1" customFormat="1" ht="16.5" customHeight="1">
      <c r="B99" s="33"/>
      <c r="C99" s="132" t="s">
        <v>163</v>
      </c>
      <c r="D99" s="132" t="s">
        <v>146</v>
      </c>
      <c r="E99" s="133" t="s">
        <v>472</v>
      </c>
      <c r="F99" s="134" t="s">
        <v>473</v>
      </c>
      <c r="G99" s="135" t="s">
        <v>149</v>
      </c>
      <c r="H99" s="136">
        <v>2</v>
      </c>
      <c r="I99" s="137">
        <v>945</v>
      </c>
      <c r="J99" s="138">
        <f>ROUND(I99*H99,2)</f>
        <v>1890</v>
      </c>
      <c r="K99" s="134" t="s">
        <v>150</v>
      </c>
      <c r="L99" s="33"/>
      <c r="M99" s="139" t="s">
        <v>19</v>
      </c>
      <c r="N99" s="140" t="s">
        <v>43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168</v>
      </c>
      <c r="AT99" s="143" t="s">
        <v>146</v>
      </c>
      <c r="AU99" s="143" t="s">
        <v>81</v>
      </c>
      <c r="AY99" s="18" t="s">
        <v>143</v>
      </c>
      <c r="BE99" s="144">
        <f>IF(N99="základní",J99,0)</f>
        <v>1890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79</v>
      </c>
      <c r="BK99" s="144">
        <f>ROUND(I99*H99,2)</f>
        <v>1890</v>
      </c>
      <c r="BL99" s="18" t="s">
        <v>168</v>
      </c>
      <c r="BM99" s="143" t="s">
        <v>474</v>
      </c>
    </row>
    <row r="100" spans="2:65" s="1" customFormat="1">
      <c r="B100" s="33"/>
      <c r="D100" s="145" t="s">
        <v>152</v>
      </c>
      <c r="F100" s="146" t="s">
        <v>475</v>
      </c>
      <c r="I100" s="147"/>
      <c r="L100" s="33"/>
      <c r="M100" s="148"/>
      <c r="T100" s="54"/>
      <c r="AT100" s="18" t="s">
        <v>152</v>
      </c>
      <c r="AU100" s="18" t="s">
        <v>81</v>
      </c>
    </row>
    <row r="101" spans="2:65" s="1" customFormat="1" ht="16.5" customHeight="1">
      <c r="B101" s="33"/>
      <c r="C101" s="132" t="s">
        <v>168</v>
      </c>
      <c r="D101" s="132" t="s">
        <v>146</v>
      </c>
      <c r="E101" s="133" t="s">
        <v>476</v>
      </c>
      <c r="F101" s="134" t="s">
        <v>477</v>
      </c>
      <c r="G101" s="135" t="s">
        <v>478</v>
      </c>
      <c r="H101" s="136">
        <v>480</v>
      </c>
      <c r="I101" s="137">
        <v>61.3</v>
      </c>
      <c r="J101" s="138">
        <f>ROUND(I101*H101,2)</f>
        <v>29424</v>
      </c>
      <c r="K101" s="134" t="s">
        <v>150</v>
      </c>
      <c r="L101" s="33"/>
      <c r="M101" s="139" t="s">
        <v>19</v>
      </c>
      <c r="N101" s="140" t="s">
        <v>43</v>
      </c>
      <c r="P101" s="141">
        <f>O101*H101</f>
        <v>0</v>
      </c>
      <c r="Q101" s="141">
        <v>3.0000000000000001E-5</v>
      </c>
      <c r="R101" s="141">
        <f>Q101*H101</f>
        <v>1.44E-2</v>
      </c>
      <c r="S101" s="141">
        <v>0</v>
      </c>
      <c r="T101" s="142">
        <f>S101*H101</f>
        <v>0</v>
      </c>
      <c r="AR101" s="143" t="s">
        <v>168</v>
      </c>
      <c r="AT101" s="143" t="s">
        <v>146</v>
      </c>
      <c r="AU101" s="143" t="s">
        <v>81</v>
      </c>
      <c r="AY101" s="18" t="s">
        <v>143</v>
      </c>
      <c r="BE101" s="144">
        <f>IF(N101="základní",J101,0)</f>
        <v>29424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79</v>
      </c>
      <c r="BK101" s="144">
        <f>ROUND(I101*H101,2)</f>
        <v>29424</v>
      </c>
      <c r="BL101" s="18" t="s">
        <v>168</v>
      </c>
      <c r="BM101" s="143" t="s">
        <v>479</v>
      </c>
    </row>
    <row r="102" spans="2:65" s="1" customFormat="1">
      <c r="B102" s="33"/>
      <c r="D102" s="145" t="s">
        <v>152</v>
      </c>
      <c r="F102" s="146" t="s">
        <v>480</v>
      </c>
      <c r="I102" s="147"/>
      <c r="L102" s="33"/>
      <c r="M102" s="148"/>
      <c r="T102" s="54"/>
      <c r="AT102" s="18" t="s">
        <v>152</v>
      </c>
      <c r="AU102" s="18" t="s">
        <v>81</v>
      </c>
    </row>
    <row r="103" spans="2:65" s="1" customFormat="1" ht="24.15" customHeight="1">
      <c r="B103" s="33"/>
      <c r="C103" s="132" t="s">
        <v>172</v>
      </c>
      <c r="D103" s="132" t="s">
        <v>146</v>
      </c>
      <c r="E103" s="133" t="s">
        <v>481</v>
      </c>
      <c r="F103" s="134" t="s">
        <v>482</v>
      </c>
      <c r="G103" s="135" t="s">
        <v>483</v>
      </c>
      <c r="H103" s="136">
        <v>20</v>
      </c>
      <c r="I103" s="137">
        <v>53</v>
      </c>
      <c r="J103" s="138">
        <f>ROUND(I103*H103,2)</f>
        <v>1060</v>
      </c>
      <c r="K103" s="134" t="s">
        <v>150</v>
      </c>
      <c r="L103" s="33"/>
      <c r="M103" s="139" t="s">
        <v>19</v>
      </c>
      <c r="N103" s="140" t="s">
        <v>43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168</v>
      </c>
      <c r="AT103" s="143" t="s">
        <v>146</v>
      </c>
      <c r="AU103" s="143" t="s">
        <v>81</v>
      </c>
      <c r="AY103" s="18" t="s">
        <v>143</v>
      </c>
      <c r="BE103" s="144">
        <f>IF(N103="základní",J103,0)</f>
        <v>1060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79</v>
      </c>
      <c r="BK103" s="144">
        <f>ROUND(I103*H103,2)</f>
        <v>1060</v>
      </c>
      <c r="BL103" s="18" t="s">
        <v>168</v>
      </c>
      <c r="BM103" s="143" t="s">
        <v>484</v>
      </c>
    </row>
    <row r="104" spans="2:65" s="1" customFormat="1">
      <c r="B104" s="33"/>
      <c r="D104" s="145" t="s">
        <v>152</v>
      </c>
      <c r="F104" s="146" t="s">
        <v>485</v>
      </c>
      <c r="I104" s="147"/>
      <c r="L104" s="33"/>
      <c r="M104" s="148"/>
      <c r="T104" s="54"/>
      <c r="AT104" s="18" t="s">
        <v>152</v>
      </c>
      <c r="AU104" s="18" t="s">
        <v>81</v>
      </c>
    </row>
    <row r="105" spans="2:65" s="1" customFormat="1" ht="49.05" customHeight="1">
      <c r="B105" s="33"/>
      <c r="C105" s="132" t="s">
        <v>177</v>
      </c>
      <c r="D105" s="132" t="s">
        <v>146</v>
      </c>
      <c r="E105" s="133" t="s">
        <v>486</v>
      </c>
      <c r="F105" s="134" t="s">
        <v>487</v>
      </c>
      <c r="G105" s="135" t="s">
        <v>260</v>
      </c>
      <c r="H105" s="136">
        <v>7</v>
      </c>
      <c r="I105" s="137">
        <v>322</v>
      </c>
      <c r="J105" s="138">
        <f>ROUND(I105*H105,2)</f>
        <v>2254</v>
      </c>
      <c r="K105" s="134" t="s">
        <v>150</v>
      </c>
      <c r="L105" s="33"/>
      <c r="M105" s="139" t="s">
        <v>19</v>
      </c>
      <c r="N105" s="140" t="s">
        <v>43</v>
      </c>
      <c r="P105" s="141">
        <f>O105*H105</f>
        <v>0</v>
      </c>
      <c r="Q105" s="141">
        <v>3.6900000000000002E-2</v>
      </c>
      <c r="R105" s="141">
        <f>Q105*H105</f>
        <v>0.25830000000000003</v>
      </c>
      <c r="S105" s="141">
        <v>0</v>
      </c>
      <c r="T105" s="142">
        <f>S105*H105</f>
        <v>0</v>
      </c>
      <c r="AR105" s="143" t="s">
        <v>168</v>
      </c>
      <c r="AT105" s="143" t="s">
        <v>146</v>
      </c>
      <c r="AU105" s="143" t="s">
        <v>81</v>
      </c>
      <c r="AY105" s="18" t="s">
        <v>143</v>
      </c>
      <c r="BE105" s="144">
        <f>IF(N105="základní",J105,0)</f>
        <v>2254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79</v>
      </c>
      <c r="BK105" s="144">
        <f>ROUND(I105*H105,2)</f>
        <v>2254</v>
      </c>
      <c r="BL105" s="18" t="s">
        <v>168</v>
      </c>
      <c r="BM105" s="143" t="s">
        <v>488</v>
      </c>
    </row>
    <row r="106" spans="2:65" s="1" customFormat="1">
      <c r="B106" s="33"/>
      <c r="D106" s="145" t="s">
        <v>152</v>
      </c>
      <c r="F106" s="146" t="s">
        <v>489</v>
      </c>
      <c r="I106" s="147"/>
      <c r="L106" s="33"/>
      <c r="M106" s="148"/>
      <c r="T106" s="54"/>
      <c r="AT106" s="18" t="s">
        <v>152</v>
      </c>
      <c r="AU106" s="18" t="s">
        <v>81</v>
      </c>
    </row>
    <row r="107" spans="2:65" s="12" customFormat="1">
      <c r="B107" s="159"/>
      <c r="D107" s="160" t="s">
        <v>158</v>
      </c>
      <c r="E107" s="161" t="s">
        <v>19</v>
      </c>
      <c r="F107" s="162" t="s">
        <v>490</v>
      </c>
      <c r="H107" s="161" t="s">
        <v>19</v>
      </c>
      <c r="I107" s="163"/>
      <c r="L107" s="159"/>
      <c r="M107" s="164"/>
      <c r="T107" s="165"/>
      <c r="AT107" s="161" t="s">
        <v>158</v>
      </c>
      <c r="AU107" s="161" t="s">
        <v>81</v>
      </c>
      <c r="AV107" s="12" t="s">
        <v>79</v>
      </c>
      <c r="AW107" s="12" t="s">
        <v>33</v>
      </c>
      <c r="AX107" s="12" t="s">
        <v>72</v>
      </c>
      <c r="AY107" s="161" t="s">
        <v>143</v>
      </c>
    </row>
    <row r="108" spans="2:65" s="13" customFormat="1">
      <c r="B108" s="166"/>
      <c r="D108" s="160" t="s">
        <v>158</v>
      </c>
      <c r="E108" s="167" t="s">
        <v>19</v>
      </c>
      <c r="F108" s="168" t="s">
        <v>491</v>
      </c>
      <c r="H108" s="169">
        <v>7</v>
      </c>
      <c r="I108" s="170"/>
      <c r="L108" s="166"/>
      <c r="M108" s="171"/>
      <c r="T108" s="172"/>
      <c r="AT108" s="167" t="s">
        <v>158</v>
      </c>
      <c r="AU108" s="167" t="s">
        <v>81</v>
      </c>
      <c r="AV108" s="13" t="s">
        <v>81</v>
      </c>
      <c r="AW108" s="13" t="s">
        <v>33</v>
      </c>
      <c r="AX108" s="13" t="s">
        <v>79</v>
      </c>
      <c r="AY108" s="167" t="s">
        <v>143</v>
      </c>
    </row>
    <row r="109" spans="2:65" s="1" customFormat="1" ht="16.5" customHeight="1">
      <c r="B109" s="33"/>
      <c r="C109" s="132" t="s">
        <v>182</v>
      </c>
      <c r="D109" s="132" t="s">
        <v>146</v>
      </c>
      <c r="E109" s="133" t="s">
        <v>492</v>
      </c>
      <c r="F109" s="134" t="s">
        <v>493</v>
      </c>
      <c r="G109" s="135" t="s">
        <v>494</v>
      </c>
      <c r="H109" s="136">
        <v>53.2</v>
      </c>
      <c r="I109" s="137">
        <v>60.8</v>
      </c>
      <c r="J109" s="138">
        <f>ROUND(I109*H109,2)</f>
        <v>3234.56</v>
      </c>
      <c r="K109" s="134" t="s">
        <v>150</v>
      </c>
      <c r="L109" s="33"/>
      <c r="M109" s="139" t="s">
        <v>19</v>
      </c>
      <c r="N109" s="140" t="s">
        <v>43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168</v>
      </c>
      <c r="AT109" s="143" t="s">
        <v>146</v>
      </c>
      <c r="AU109" s="143" t="s">
        <v>81</v>
      </c>
      <c r="AY109" s="18" t="s">
        <v>143</v>
      </c>
      <c r="BE109" s="144">
        <f>IF(N109="základní",J109,0)</f>
        <v>3234.56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79</v>
      </c>
      <c r="BK109" s="144">
        <f>ROUND(I109*H109,2)</f>
        <v>3234.56</v>
      </c>
      <c r="BL109" s="18" t="s">
        <v>168</v>
      </c>
      <c r="BM109" s="143" t="s">
        <v>495</v>
      </c>
    </row>
    <row r="110" spans="2:65" s="1" customFormat="1">
      <c r="B110" s="33"/>
      <c r="D110" s="145" t="s">
        <v>152</v>
      </c>
      <c r="F110" s="146" t="s">
        <v>496</v>
      </c>
      <c r="I110" s="147"/>
      <c r="L110" s="33"/>
      <c r="M110" s="148"/>
      <c r="T110" s="54"/>
      <c r="AT110" s="18" t="s">
        <v>152</v>
      </c>
      <c r="AU110" s="18" t="s">
        <v>81</v>
      </c>
    </row>
    <row r="111" spans="2:65" s="12" customFormat="1">
      <c r="B111" s="159"/>
      <c r="D111" s="160" t="s">
        <v>158</v>
      </c>
      <c r="E111" s="161" t="s">
        <v>19</v>
      </c>
      <c r="F111" s="162" t="s">
        <v>246</v>
      </c>
      <c r="H111" s="161" t="s">
        <v>19</v>
      </c>
      <c r="I111" s="163"/>
      <c r="L111" s="159"/>
      <c r="M111" s="164"/>
      <c r="T111" s="165"/>
      <c r="AT111" s="161" t="s">
        <v>158</v>
      </c>
      <c r="AU111" s="161" t="s">
        <v>81</v>
      </c>
      <c r="AV111" s="12" t="s">
        <v>79</v>
      </c>
      <c r="AW111" s="12" t="s">
        <v>33</v>
      </c>
      <c r="AX111" s="12" t="s">
        <v>72</v>
      </c>
      <c r="AY111" s="161" t="s">
        <v>143</v>
      </c>
    </row>
    <row r="112" spans="2:65" s="12" customFormat="1">
      <c r="B112" s="159"/>
      <c r="D112" s="160" t="s">
        <v>158</v>
      </c>
      <c r="E112" s="161" t="s">
        <v>19</v>
      </c>
      <c r="F112" s="162" t="s">
        <v>467</v>
      </c>
      <c r="H112" s="161" t="s">
        <v>19</v>
      </c>
      <c r="I112" s="163"/>
      <c r="L112" s="159"/>
      <c r="M112" s="164"/>
      <c r="T112" s="165"/>
      <c r="AT112" s="161" t="s">
        <v>158</v>
      </c>
      <c r="AU112" s="161" t="s">
        <v>81</v>
      </c>
      <c r="AV112" s="12" t="s">
        <v>79</v>
      </c>
      <c r="AW112" s="12" t="s">
        <v>33</v>
      </c>
      <c r="AX112" s="12" t="s">
        <v>72</v>
      </c>
      <c r="AY112" s="161" t="s">
        <v>143</v>
      </c>
    </row>
    <row r="113" spans="2:65" s="12" customFormat="1">
      <c r="B113" s="159"/>
      <c r="D113" s="160" t="s">
        <v>158</v>
      </c>
      <c r="E113" s="161" t="s">
        <v>19</v>
      </c>
      <c r="F113" s="162" t="s">
        <v>497</v>
      </c>
      <c r="H113" s="161" t="s">
        <v>19</v>
      </c>
      <c r="I113" s="163"/>
      <c r="L113" s="159"/>
      <c r="M113" s="164"/>
      <c r="T113" s="165"/>
      <c r="AT113" s="161" t="s">
        <v>158</v>
      </c>
      <c r="AU113" s="161" t="s">
        <v>81</v>
      </c>
      <c r="AV113" s="12" t="s">
        <v>79</v>
      </c>
      <c r="AW113" s="12" t="s">
        <v>33</v>
      </c>
      <c r="AX113" s="12" t="s">
        <v>72</v>
      </c>
      <c r="AY113" s="161" t="s">
        <v>143</v>
      </c>
    </row>
    <row r="114" spans="2:65" s="12" customFormat="1">
      <c r="B114" s="159"/>
      <c r="D114" s="160" t="s">
        <v>158</v>
      </c>
      <c r="E114" s="161" t="s">
        <v>19</v>
      </c>
      <c r="F114" s="162" t="s">
        <v>498</v>
      </c>
      <c r="H114" s="161" t="s">
        <v>19</v>
      </c>
      <c r="I114" s="163"/>
      <c r="L114" s="159"/>
      <c r="M114" s="164"/>
      <c r="T114" s="165"/>
      <c r="AT114" s="161" t="s">
        <v>158</v>
      </c>
      <c r="AU114" s="161" t="s">
        <v>81</v>
      </c>
      <c r="AV114" s="12" t="s">
        <v>79</v>
      </c>
      <c r="AW114" s="12" t="s">
        <v>33</v>
      </c>
      <c r="AX114" s="12" t="s">
        <v>72</v>
      </c>
      <c r="AY114" s="161" t="s">
        <v>143</v>
      </c>
    </row>
    <row r="115" spans="2:65" s="12" customFormat="1">
      <c r="B115" s="159"/>
      <c r="D115" s="160" t="s">
        <v>158</v>
      </c>
      <c r="E115" s="161" t="s">
        <v>19</v>
      </c>
      <c r="F115" s="162" t="s">
        <v>499</v>
      </c>
      <c r="H115" s="161" t="s">
        <v>19</v>
      </c>
      <c r="I115" s="163"/>
      <c r="L115" s="159"/>
      <c r="M115" s="164"/>
      <c r="T115" s="165"/>
      <c r="AT115" s="161" t="s">
        <v>158</v>
      </c>
      <c r="AU115" s="161" t="s">
        <v>81</v>
      </c>
      <c r="AV115" s="12" t="s">
        <v>79</v>
      </c>
      <c r="AW115" s="12" t="s">
        <v>33</v>
      </c>
      <c r="AX115" s="12" t="s">
        <v>72</v>
      </c>
      <c r="AY115" s="161" t="s">
        <v>143</v>
      </c>
    </row>
    <row r="116" spans="2:65" s="13" customFormat="1">
      <c r="B116" s="166"/>
      <c r="D116" s="160" t="s">
        <v>158</v>
      </c>
      <c r="E116" s="167" t="s">
        <v>19</v>
      </c>
      <c r="F116" s="168" t="s">
        <v>500</v>
      </c>
      <c r="H116" s="169">
        <v>14.4</v>
      </c>
      <c r="I116" s="170"/>
      <c r="L116" s="166"/>
      <c r="M116" s="171"/>
      <c r="T116" s="172"/>
      <c r="AT116" s="167" t="s">
        <v>158</v>
      </c>
      <c r="AU116" s="167" t="s">
        <v>81</v>
      </c>
      <c r="AV116" s="13" t="s">
        <v>81</v>
      </c>
      <c r="AW116" s="13" t="s">
        <v>33</v>
      </c>
      <c r="AX116" s="13" t="s">
        <v>72</v>
      </c>
      <c r="AY116" s="167" t="s">
        <v>143</v>
      </c>
    </row>
    <row r="117" spans="2:65" s="13" customFormat="1">
      <c r="B117" s="166"/>
      <c r="D117" s="160" t="s">
        <v>158</v>
      </c>
      <c r="E117" s="167" t="s">
        <v>19</v>
      </c>
      <c r="F117" s="168" t="s">
        <v>501</v>
      </c>
      <c r="H117" s="169">
        <v>38.799999999999997</v>
      </c>
      <c r="I117" s="170"/>
      <c r="L117" s="166"/>
      <c r="M117" s="171"/>
      <c r="T117" s="172"/>
      <c r="AT117" s="167" t="s">
        <v>158</v>
      </c>
      <c r="AU117" s="167" t="s">
        <v>81</v>
      </c>
      <c r="AV117" s="13" t="s">
        <v>81</v>
      </c>
      <c r="AW117" s="13" t="s">
        <v>33</v>
      </c>
      <c r="AX117" s="13" t="s">
        <v>72</v>
      </c>
      <c r="AY117" s="167" t="s">
        <v>143</v>
      </c>
    </row>
    <row r="118" spans="2:65" s="14" customFormat="1">
      <c r="B118" s="173"/>
      <c r="D118" s="160" t="s">
        <v>158</v>
      </c>
      <c r="E118" s="174" t="s">
        <v>19</v>
      </c>
      <c r="F118" s="175" t="s">
        <v>267</v>
      </c>
      <c r="H118" s="176">
        <v>53.199999999999996</v>
      </c>
      <c r="I118" s="177"/>
      <c r="L118" s="173"/>
      <c r="M118" s="178"/>
      <c r="T118" s="179"/>
      <c r="AT118" s="174" t="s">
        <v>158</v>
      </c>
      <c r="AU118" s="174" t="s">
        <v>81</v>
      </c>
      <c r="AV118" s="14" t="s">
        <v>168</v>
      </c>
      <c r="AW118" s="14" t="s">
        <v>33</v>
      </c>
      <c r="AX118" s="14" t="s">
        <v>79</v>
      </c>
      <c r="AY118" s="174" t="s">
        <v>143</v>
      </c>
    </row>
    <row r="119" spans="2:65" s="1" customFormat="1" ht="16.5" customHeight="1">
      <c r="B119" s="33"/>
      <c r="C119" s="132" t="s">
        <v>144</v>
      </c>
      <c r="D119" s="132" t="s">
        <v>146</v>
      </c>
      <c r="E119" s="133" t="s">
        <v>502</v>
      </c>
      <c r="F119" s="134" t="s">
        <v>503</v>
      </c>
      <c r="G119" s="135" t="s">
        <v>494</v>
      </c>
      <c r="H119" s="136">
        <v>837</v>
      </c>
      <c r="I119" s="137">
        <v>36.9</v>
      </c>
      <c r="J119" s="138">
        <f>ROUND(I119*H119,2)</f>
        <v>30885.3</v>
      </c>
      <c r="K119" s="134" t="s">
        <v>150</v>
      </c>
      <c r="L119" s="33"/>
      <c r="M119" s="139" t="s">
        <v>19</v>
      </c>
      <c r="N119" s="140" t="s">
        <v>43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168</v>
      </c>
      <c r="AT119" s="143" t="s">
        <v>146</v>
      </c>
      <c r="AU119" s="143" t="s">
        <v>81</v>
      </c>
      <c r="AY119" s="18" t="s">
        <v>143</v>
      </c>
      <c r="BE119" s="144">
        <f>IF(N119="základní",J119,0)</f>
        <v>30885.3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79</v>
      </c>
      <c r="BK119" s="144">
        <f>ROUND(I119*H119,2)</f>
        <v>30885.3</v>
      </c>
      <c r="BL119" s="18" t="s">
        <v>168</v>
      </c>
      <c r="BM119" s="143" t="s">
        <v>504</v>
      </c>
    </row>
    <row r="120" spans="2:65" s="1" customFormat="1">
      <c r="B120" s="33"/>
      <c r="D120" s="145" t="s">
        <v>152</v>
      </c>
      <c r="F120" s="146" t="s">
        <v>505</v>
      </c>
      <c r="I120" s="147"/>
      <c r="L120" s="33"/>
      <c r="M120" s="148"/>
      <c r="T120" s="54"/>
      <c r="AT120" s="18" t="s">
        <v>152</v>
      </c>
      <c r="AU120" s="18" t="s">
        <v>81</v>
      </c>
    </row>
    <row r="121" spans="2:65" s="12" customFormat="1">
      <c r="B121" s="159"/>
      <c r="D121" s="160" t="s">
        <v>158</v>
      </c>
      <c r="E121" s="161" t="s">
        <v>19</v>
      </c>
      <c r="F121" s="162" t="s">
        <v>246</v>
      </c>
      <c r="H121" s="161" t="s">
        <v>19</v>
      </c>
      <c r="I121" s="163"/>
      <c r="L121" s="159"/>
      <c r="M121" s="164"/>
      <c r="T121" s="165"/>
      <c r="AT121" s="161" t="s">
        <v>158</v>
      </c>
      <c r="AU121" s="161" t="s">
        <v>81</v>
      </c>
      <c r="AV121" s="12" t="s">
        <v>79</v>
      </c>
      <c r="AW121" s="12" t="s">
        <v>33</v>
      </c>
      <c r="AX121" s="12" t="s">
        <v>72</v>
      </c>
      <c r="AY121" s="161" t="s">
        <v>143</v>
      </c>
    </row>
    <row r="122" spans="2:65" s="12" customFormat="1">
      <c r="B122" s="159"/>
      <c r="D122" s="160" t="s">
        <v>158</v>
      </c>
      <c r="E122" s="161" t="s">
        <v>19</v>
      </c>
      <c r="F122" s="162" t="s">
        <v>467</v>
      </c>
      <c r="H122" s="161" t="s">
        <v>19</v>
      </c>
      <c r="I122" s="163"/>
      <c r="L122" s="159"/>
      <c r="M122" s="164"/>
      <c r="T122" s="165"/>
      <c r="AT122" s="161" t="s">
        <v>158</v>
      </c>
      <c r="AU122" s="161" t="s">
        <v>81</v>
      </c>
      <c r="AV122" s="12" t="s">
        <v>79</v>
      </c>
      <c r="AW122" s="12" t="s">
        <v>33</v>
      </c>
      <c r="AX122" s="12" t="s">
        <v>72</v>
      </c>
      <c r="AY122" s="161" t="s">
        <v>143</v>
      </c>
    </row>
    <row r="123" spans="2:65" s="12" customFormat="1">
      <c r="B123" s="159"/>
      <c r="D123" s="160" t="s">
        <v>158</v>
      </c>
      <c r="E123" s="161" t="s">
        <v>19</v>
      </c>
      <c r="F123" s="162" t="s">
        <v>497</v>
      </c>
      <c r="H123" s="161" t="s">
        <v>19</v>
      </c>
      <c r="I123" s="163"/>
      <c r="L123" s="159"/>
      <c r="M123" s="164"/>
      <c r="T123" s="165"/>
      <c r="AT123" s="161" t="s">
        <v>158</v>
      </c>
      <c r="AU123" s="161" t="s">
        <v>81</v>
      </c>
      <c r="AV123" s="12" t="s">
        <v>79</v>
      </c>
      <c r="AW123" s="12" t="s">
        <v>33</v>
      </c>
      <c r="AX123" s="12" t="s">
        <v>72</v>
      </c>
      <c r="AY123" s="161" t="s">
        <v>143</v>
      </c>
    </row>
    <row r="124" spans="2:65" s="12" customFormat="1">
      <c r="B124" s="159"/>
      <c r="D124" s="160" t="s">
        <v>158</v>
      </c>
      <c r="E124" s="161" t="s">
        <v>19</v>
      </c>
      <c r="F124" s="162" t="s">
        <v>506</v>
      </c>
      <c r="H124" s="161" t="s">
        <v>19</v>
      </c>
      <c r="I124" s="163"/>
      <c r="L124" s="159"/>
      <c r="M124" s="164"/>
      <c r="T124" s="165"/>
      <c r="AT124" s="161" t="s">
        <v>158</v>
      </c>
      <c r="AU124" s="161" t="s">
        <v>81</v>
      </c>
      <c r="AV124" s="12" t="s">
        <v>79</v>
      </c>
      <c r="AW124" s="12" t="s">
        <v>33</v>
      </c>
      <c r="AX124" s="12" t="s">
        <v>72</v>
      </c>
      <c r="AY124" s="161" t="s">
        <v>143</v>
      </c>
    </row>
    <row r="125" spans="2:65" s="13" customFormat="1">
      <c r="B125" s="166"/>
      <c r="D125" s="160" t="s">
        <v>158</v>
      </c>
      <c r="E125" s="167" t="s">
        <v>19</v>
      </c>
      <c r="F125" s="168" t="s">
        <v>507</v>
      </c>
      <c r="H125" s="169">
        <v>703.5</v>
      </c>
      <c r="I125" s="170"/>
      <c r="L125" s="166"/>
      <c r="M125" s="171"/>
      <c r="T125" s="172"/>
      <c r="AT125" s="167" t="s">
        <v>158</v>
      </c>
      <c r="AU125" s="167" t="s">
        <v>81</v>
      </c>
      <c r="AV125" s="13" t="s">
        <v>81</v>
      </c>
      <c r="AW125" s="13" t="s">
        <v>33</v>
      </c>
      <c r="AX125" s="13" t="s">
        <v>72</v>
      </c>
      <c r="AY125" s="167" t="s">
        <v>143</v>
      </c>
    </row>
    <row r="126" spans="2:65" s="13" customFormat="1">
      <c r="B126" s="166"/>
      <c r="D126" s="160" t="s">
        <v>158</v>
      </c>
      <c r="E126" s="167" t="s">
        <v>19</v>
      </c>
      <c r="F126" s="168" t="s">
        <v>508</v>
      </c>
      <c r="H126" s="169">
        <v>133.5</v>
      </c>
      <c r="I126" s="170"/>
      <c r="L126" s="166"/>
      <c r="M126" s="171"/>
      <c r="T126" s="172"/>
      <c r="AT126" s="167" t="s">
        <v>158</v>
      </c>
      <c r="AU126" s="167" t="s">
        <v>81</v>
      </c>
      <c r="AV126" s="13" t="s">
        <v>81</v>
      </c>
      <c r="AW126" s="13" t="s">
        <v>33</v>
      </c>
      <c r="AX126" s="13" t="s">
        <v>72</v>
      </c>
      <c r="AY126" s="167" t="s">
        <v>143</v>
      </c>
    </row>
    <row r="127" spans="2:65" s="14" customFormat="1">
      <c r="B127" s="173"/>
      <c r="D127" s="160" t="s">
        <v>158</v>
      </c>
      <c r="E127" s="174" t="s">
        <v>19</v>
      </c>
      <c r="F127" s="175" t="s">
        <v>267</v>
      </c>
      <c r="H127" s="176">
        <v>837</v>
      </c>
      <c r="I127" s="177"/>
      <c r="L127" s="173"/>
      <c r="M127" s="178"/>
      <c r="T127" s="179"/>
      <c r="AT127" s="174" t="s">
        <v>158</v>
      </c>
      <c r="AU127" s="174" t="s">
        <v>81</v>
      </c>
      <c r="AV127" s="14" t="s">
        <v>168</v>
      </c>
      <c r="AW127" s="14" t="s">
        <v>33</v>
      </c>
      <c r="AX127" s="14" t="s">
        <v>79</v>
      </c>
      <c r="AY127" s="174" t="s">
        <v>143</v>
      </c>
    </row>
    <row r="128" spans="2:65" s="1" customFormat="1" ht="24.15" customHeight="1">
      <c r="B128" s="33"/>
      <c r="C128" s="132" t="s">
        <v>191</v>
      </c>
      <c r="D128" s="132" t="s">
        <v>146</v>
      </c>
      <c r="E128" s="133" t="s">
        <v>509</v>
      </c>
      <c r="F128" s="134" t="s">
        <v>510</v>
      </c>
      <c r="G128" s="135" t="s">
        <v>511</v>
      </c>
      <c r="H128" s="136">
        <v>1.52</v>
      </c>
      <c r="I128" s="137">
        <v>1040</v>
      </c>
      <c r="J128" s="138">
        <f>ROUND(I128*H128,2)</f>
        <v>1580.8</v>
      </c>
      <c r="K128" s="134" t="s">
        <v>150</v>
      </c>
      <c r="L128" s="33"/>
      <c r="M128" s="139" t="s">
        <v>19</v>
      </c>
      <c r="N128" s="140" t="s">
        <v>43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168</v>
      </c>
      <c r="AT128" s="143" t="s">
        <v>146</v>
      </c>
      <c r="AU128" s="143" t="s">
        <v>81</v>
      </c>
      <c r="AY128" s="18" t="s">
        <v>143</v>
      </c>
      <c r="BE128" s="144">
        <f>IF(N128="základní",J128,0)</f>
        <v>1580.8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79</v>
      </c>
      <c r="BK128" s="144">
        <f>ROUND(I128*H128,2)</f>
        <v>1580.8</v>
      </c>
      <c r="BL128" s="18" t="s">
        <v>168</v>
      </c>
      <c r="BM128" s="143" t="s">
        <v>512</v>
      </c>
    </row>
    <row r="129" spans="2:65" s="1" customFormat="1">
      <c r="B129" s="33"/>
      <c r="D129" s="145" t="s">
        <v>152</v>
      </c>
      <c r="F129" s="146" t="s">
        <v>513</v>
      </c>
      <c r="I129" s="147"/>
      <c r="L129" s="33"/>
      <c r="M129" s="148"/>
      <c r="T129" s="54"/>
      <c r="AT129" s="18" t="s">
        <v>152</v>
      </c>
      <c r="AU129" s="18" t="s">
        <v>81</v>
      </c>
    </row>
    <row r="130" spans="2:65" s="12" customFormat="1">
      <c r="B130" s="159"/>
      <c r="D130" s="160" t="s">
        <v>158</v>
      </c>
      <c r="E130" s="161" t="s">
        <v>19</v>
      </c>
      <c r="F130" s="162" t="s">
        <v>246</v>
      </c>
      <c r="H130" s="161" t="s">
        <v>19</v>
      </c>
      <c r="I130" s="163"/>
      <c r="L130" s="159"/>
      <c r="M130" s="164"/>
      <c r="T130" s="165"/>
      <c r="AT130" s="161" t="s">
        <v>158</v>
      </c>
      <c r="AU130" s="161" t="s">
        <v>81</v>
      </c>
      <c r="AV130" s="12" t="s">
        <v>79</v>
      </c>
      <c r="AW130" s="12" t="s">
        <v>33</v>
      </c>
      <c r="AX130" s="12" t="s">
        <v>72</v>
      </c>
      <c r="AY130" s="161" t="s">
        <v>143</v>
      </c>
    </row>
    <row r="131" spans="2:65" s="12" customFormat="1">
      <c r="B131" s="159"/>
      <c r="D131" s="160" t="s">
        <v>158</v>
      </c>
      <c r="E131" s="161" t="s">
        <v>19</v>
      </c>
      <c r="F131" s="162" t="s">
        <v>497</v>
      </c>
      <c r="H131" s="161" t="s">
        <v>19</v>
      </c>
      <c r="I131" s="163"/>
      <c r="L131" s="159"/>
      <c r="M131" s="164"/>
      <c r="T131" s="165"/>
      <c r="AT131" s="161" t="s">
        <v>158</v>
      </c>
      <c r="AU131" s="161" t="s">
        <v>81</v>
      </c>
      <c r="AV131" s="12" t="s">
        <v>79</v>
      </c>
      <c r="AW131" s="12" t="s">
        <v>33</v>
      </c>
      <c r="AX131" s="12" t="s">
        <v>72</v>
      </c>
      <c r="AY131" s="161" t="s">
        <v>143</v>
      </c>
    </row>
    <row r="132" spans="2:65" s="12" customFormat="1">
      <c r="B132" s="159"/>
      <c r="D132" s="160" t="s">
        <v>158</v>
      </c>
      <c r="E132" s="161" t="s">
        <v>19</v>
      </c>
      <c r="F132" s="162" t="s">
        <v>514</v>
      </c>
      <c r="H132" s="161" t="s">
        <v>19</v>
      </c>
      <c r="I132" s="163"/>
      <c r="L132" s="159"/>
      <c r="M132" s="164"/>
      <c r="T132" s="165"/>
      <c r="AT132" s="161" t="s">
        <v>158</v>
      </c>
      <c r="AU132" s="161" t="s">
        <v>81</v>
      </c>
      <c r="AV132" s="12" t="s">
        <v>79</v>
      </c>
      <c r="AW132" s="12" t="s">
        <v>33</v>
      </c>
      <c r="AX132" s="12" t="s">
        <v>72</v>
      </c>
      <c r="AY132" s="161" t="s">
        <v>143</v>
      </c>
    </row>
    <row r="133" spans="2:65" s="13" customFormat="1">
      <c r="B133" s="166"/>
      <c r="D133" s="160" t="s">
        <v>158</v>
      </c>
      <c r="E133" s="167" t="s">
        <v>19</v>
      </c>
      <c r="F133" s="168" t="s">
        <v>515</v>
      </c>
      <c r="H133" s="169">
        <v>15.2</v>
      </c>
      <c r="I133" s="170"/>
      <c r="L133" s="166"/>
      <c r="M133" s="171"/>
      <c r="T133" s="172"/>
      <c r="AT133" s="167" t="s">
        <v>158</v>
      </c>
      <c r="AU133" s="167" t="s">
        <v>81</v>
      </c>
      <c r="AV133" s="13" t="s">
        <v>81</v>
      </c>
      <c r="AW133" s="13" t="s">
        <v>33</v>
      </c>
      <c r="AX133" s="13" t="s">
        <v>72</v>
      </c>
      <c r="AY133" s="167" t="s">
        <v>143</v>
      </c>
    </row>
    <row r="134" spans="2:65" s="13" customFormat="1">
      <c r="B134" s="166"/>
      <c r="D134" s="160" t="s">
        <v>158</v>
      </c>
      <c r="E134" s="167" t="s">
        <v>19</v>
      </c>
      <c r="F134" s="168" t="s">
        <v>516</v>
      </c>
      <c r="H134" s="169">
        <v>1.52</v>
      </c>
      <c r="I134" s="170"/>
      <c r="L134" s="166"/>
      <c r="M134" s="171"/>
      <c r="T134" s="172"/>
      <c r="AT134" s="167" t="s">
        <v>158</v>
      </c>
      <c r="AU134" s="167" t="s">
        <v>81</v>
      </c>
      <c r="AV134" s="13" t="s">
        <v>81</v>
      </c>
      <c r="AW134" s="13" t="s">
        <v>33</v>
      </c>
      <c r="AX134" s="13" t="s">
        <v>79</v>
      </c>
      <c r="AY134" s="167" t="s">
        <v>143</v>
      </c>
    </row>
    <row r="135" spans="2:65" s="1" customFormat="1" ht="24.15" customHeight="1">
      <c r="B135" s="33"/>
      <c r="C135" s="132" t="s">
        <v>195</v>
      </c>
      <c r="D135" s="132" t="s">
        <v>146</v>
      </c>
      <c r="E135" s="133" t="s">
        <v>517</v>
      </c>
      <c r="F135" s="134" t="s">
        <v>518</v>
      </c>
      <c r="G135" s="135" t="s">
        <v>511</v>
      </c>
      <c r="H135" s="136">
        <v>18.085000000000001</v>
      </c>
      <c r="I135" s="137">
        <v>487.5</v>
      </c>
      <c r="J135" s="138">
        <f>ROUND(I135*H135,2)</f>
        <v>8816.44</v>
      </c>
      <c r="K135" s="134" t="s">
        <v>150</v>
      </c>
      <c r="L135" s="33"/>
      <c r="M135" s="139" t="s">
        <v>19</v>
      </c>
      <c r="N135" s="140" t="s">
        <v>43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168</v>
      </c>
      <c r="AT135" s="143" t="s">
        <v>146</v>
      </c>
      <c r="AU135" s="143" t="s">
        <v>81</v>
      </c>
      <c r="AY135" s="18" t="s">
        <v>143</v>
      </c>
      <c r="BE135" s="144">
        <f>IF(N135="základní",J135,0)</f>
        <v>8816.44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79</v>
      </c>
      <c r="BK135" s="144">
        <f>ROUND(I135*H135,2)</f>
        <v>8816.44</v>
      </c>
      <c r="BL135" s="18" t="s">
        <v>168</v>
      </c>
      <c r="BM135" s="143" t="s">
        <v>519</v>
      </c>
    </row>
    <row r="136" spans="2:65" s="1" customFormat="1">
      <c r="B136" s="33"/>
      <c r="D136" s="145" t="s">
        <v>152</v>
      </c>
      <c r="F136" s="146" t="s">
        <v>520</v>
      </c>
      <c r="I136" s="147"/>
      <c r="L136" s="33"/>
      <c r="M136" s="148"/>
      <c r="T136" s="54"/>
      <c r="AT136" s="18" t="s">
        <v>152</v>
      </c>
      <c r="AU136" s="18" t="s">
        <v>81</v>
      </c>
    </row>
    <row r="137" spans="2:65" s="12" customFormat="1">
      <c r="B137" s="159"/>
      <c r="D137" s="160" t="s">
        <v>158</v>
      </c>
      <c r="E137" s="161" t="s">
        <v>19</v>
      </c>
      <c r="F137" s="162" t="s">
        <v>246</v>
      </c>
      <c r="H137" s="161" t="s">
        <v>19</v>
      </c>
      <c r="I137" s="163"/>
      <c r="L137" s="159"/>
      <c r="M137" s="164"/>
      <c r="T137" s="165"/>
      <c r="AT137" s="161" t="s">
        <v>158</v>
      </c>
      <c r="AU137" s="161" t="s">
        <v>81</v>
      </c>
      <c r="AV137" s="12" t="s">
        <v>79</v>
      </c>
      <c r="AW137" s="12" t="s">
        <v>33</v>
      </c>
      <c r="AX137" s="12" t="s">
        <v>72</v>
      </c>
      <c r="AY137" s="161" t="s">
        <v>143</v>
      </c>
    </row>
    <row r="138" spans="2:65" s="12" customFormat="1">
      <c r="B138" s="159"/>
      <c r="D138" s="160" t="s">
        <v>158</v>
      </c>
      <c r="E138" s="161" t="s">
        <v>19</v>
      </c>
      <c r="F138" s="162" t="s">
        <v>467</v>
      </c>
      <c r="H138" s="161" t="s">
        <v>19</v>
      </c>
      <c r="I138" s="163"/>
      <c r="L138" s="159"/>
      <c r="M138" s="164"/>
      <c r="T138" s="165"/>
      <c r="AT138" s="161" t="s">
        <v>158</v>
      </c>
      <c r="AU138" s="161" t="s">
        <v>81</v>
      </c>
      <c r="AV138" s="12" t="s">
        <v>79</v>
      </c>
      <c r="AW138" s="12" t="s">
        <v>33</v>
      </c>
      <c r="AX138" s="12" t="s">
        <v>72</v>
      </c>
      <c r="AY138" s="161" t="s">
        <v>143</v>
      </c>
    </row>
    <row r="139" spans="2:65" s="12" customFormat="1">
      <c r="B139" s="159"/>
      <c r="D139" s="160" t="s">
        <v>158</v>
      </c>
      <c r="E139" s="161" t="s">
        <v>19</v>
      </c>
      <c r="F139" s="162" t="s">
        <v>521</v>
      </c>
      <c r="H139" s="161" t="s">
        <v>19</v>
      </c>
      <c r="I139" s="163"/>
      <c r="L139" s="159"/>
      <c r="M139" s="164"/>
      <c r="T139" s="165"/>
      <c r="AT139" s="161" t="s">
        <v>158</v>
      </c>
      <c r="AU139" s="161" t="s">
        <v>81</v>
      </c>
      <c r="AV139" s="12" t="s">
        <v>79</v>
      </c>
      <c r="AW139" s="12" t="s">
        <v>33</v>
      </c>
      <c r="AX139" s="12" t="s">
        <v>72</v>
      </c>
      <c r="AY139" s="161" t="s">
        <v>143</v>
      </c>
    </row>
    <row r="140" spans="2:65" s="12" customFormat="1">
      <c r="B140" s="159"/>
      <c r="D140" s="160" t="s">
        <v>158</v>
      </c>
      <c r="E140" s="161" t="s">
        <v>19</v>
      </c>
      <c r="F140" s="162" t="s">
        <v>499</v>
      </c>
      <c r="H140" s="161" t="s">
        <v>19</v>
      </c>
      <c r="I140" s="163"/>
      <c r="L140" s="159"/>
      <c r="M140" s="164"/>
      <c r="T140" s="165"/>
      <c r="AT140" s="161" t="s">
        <v>158</v>
      </c>
      <c r="AU140" s="161" t="s">
        <v>81</v>
      </c>
      <c r="AV140" s="12" t="s">
        <v>79</v>
      </c>
      <c r="AW140" s="12" t="s">
        <v>33</v>
      </c>
      <c r="AX140" s="12" t="s">
        <v>72</v>
      </c>
      <c r="AY140" s="161" t="s">
        <v>143</v>
      </c>
    </row>
    <row r="141" spans="2:65" s="13" customFormat="1">
      <c r="B141" s="166"/>
      <c r="D141" s="160" t="s">
        <v>158</v>
      </c>
      <c r="E141" s="167" t="s">
        <v>19</v>
      </c>
      <c r="F141" s="168" t="s">
        <v>522</v>
      </c>
      <c r="H141" s="169">
        <v>14.96</v>
      </c>
      <c r="I141" s="170"/>
      <c r="L141" s="166"/>
      <c r="M141" s="171"/>
      <c r="T141" s="172"/>
      <c r="AT141" s="167" t="s">
        <v>158</v>
      </c>
      <c r="AU141" s="167" t="s">
        <v>81</v>
      </c>
      <c r="AV141" s="13" t="s">
        <v>81</v>
      </c>
      <c r="AW141" s="13" t="s">
        <v>33</v>
      </c>
      <c r="AX141" s="13" t="s">
        <v>72</v>
      </c>
      <c r="AY141" s="167" t="s">
        <v>143</v>
      </c>
    </row>
    <row r="142" spans="2:65" s="12" customFormat="1">
      <c r="B142" s="159"/>
      <c r="D142" s="160" t="s">
        <v>158</v>
      </c>
      <c r="E142" s="161" t="s">
        <v>19</v>
      </c>
      <c r="F142" s="162" t="s">
        <v>523</v>
      </c>
      <c r="H142" s="161" t="s">
        <v>19</v>
      </c>
      <c r="I142" s="163"/>
      <c r="L142" s="159"/>
      <c r="M142" s="164"/>
      <c r="T142" s="165"/>
      <c r="AT142" s="161" t="s">
        <v>158</v>
      </c>
      <c r="AU142" s="161" t="s">
        <v>81</v>
      </c>
      <c r="AV142" s="12" t="s">
        <v>79</v>
      </c>
      <c r="AW142" s="12" t="s">
        <v>33</v>
      </c>
      <c r="AX142" s="12" t="s">
        <v>72</v>
      </c>
      <c r="AY142" s="161" t="s">
        <v>143</v>
      </c>
    </row>
    <row r="143" spans="2:65" s="13" customFormat="1">
      <c r="B143" s="166"/>
      <c r="D143" s="160" t="s">
        <v>158</v>
      </c>
      <c r="E143" s="167" t="s">
        <v>19</v>
      </c>
      <c r="F143" s="168" t="s">
        <v>524</v>
      </c>
      <c r="H143" s="169">
        <v>32.816000000000003</v>
      </c>
      <c r="I143" s="170"/>
      <c r="L143" s="166"/>
      <c r="M143" s="171"/>
      <c r="T143" s="172"/>
      <c r="AT143" s="167" t="s">
        <v>158</v>
      </c>
      <c r="AU143" s="167" t="s">
        <v>81</v>
      </c>
      <c r="AV143" s="13" t="s">
        <v>81</v>
      </c>
      <c r="AW143" s="13" t="s">
        <v>33</v>
      </c>
      <c r="AX143" s="13" t="s">
        <v>72</v>
      </c>
      <c r="AY143" s="167" t="s">
        <v>143</v>
      </c>
    </row>
    <row r="144" spans="2:65" s="13" customFormat="1">
      <c r="B144" s="166"/>
      <c r="D144" s="160" t="s">
        <v>158</v>
      </c>
      <c r="E144" s="167" t="s">
        <v>19</v>
      </c>
      <c r="F144" s="168" t="s">
        <v>525</v>
      </c>
      <c r="H144" s="169">
        <v>4.76</v>
      </c>
      <c r="I144" s="170"/>
      <c r="L144" s="166"/>
      <c r="M144" s="171"/>
      <c r="T144" s="172"/>
      <c r="AT144" s="167" t="s">
        <v>158</v>
      </c>
      <c r="AU144" s="167" t="s">
        <v>81</v>
      </c>
      <c r="AV144" s="13" t="s">
        <v>81</v>
      </c>
      <c r="AW144" s="13" t="s">
        <v>33</v>
      </c>
      <c r="AX144" s="13" t="s">
        <v>72</v>
      </c>
      <c r="AY144" s="167" t="s">
        <v>143</v>
      </c>
    </row>
    <row r="145" spans="2:65" s="13" customFormat="1">
      <c r="B145" s="166"/>
      <c r="D145" s="160" t="s">
        <v>158</v>
      </c>
      <c r="E145" s="167" t="s">
        <v>19</v>
      </c>
      <c r="F145" s="168" t="s">
        <v>526</v>
      </c>
      <c r="H145" s="169">
        <v>19.04</v>
      </c>
      <c r="I145" s="170"/>
      <c r="L145" s="166"/>
      <c r="M145" s="171"/>
      <c r="T145" s="172"/>
      <c r="AT145" s="167" t="s">
        <v>158</v>
      </c>
      <c r="AU145" s="167" t="s">
        <v>81</v>
      </c>
      <c r="AV145" s="13" t="s">
        <v>81</v>
      </c>
      <c r="AW145" s="13" t="s">
        <v>33</v>
      </c>
      <c r="AX145" s="13" t="s">
        <v>72</v>
      </c>
      <c r="AY145" s="167" t="s">
        <v>143</v>
      </c>
    </row>
    <row r="146" spans="2:65" s="13" customFormat="1">
      <c r="B146" s="166"/>
      <c r="D146" s="160" t="s">
        <v>158</v>
      </c>
      <c r="E146" s="167" t="s">
        <v>19</v>
      </c>
      <c r="F146" s="168" t="s">
        <v>527</v>
      </c>
      <c r="H146" s="169">
        <v>8.4</v>
      </c>
      <c r="I146" s="170"/>
      <c r="L146" s="166"/>
      <c r="M146" s="171"/>
      <c r="T146" s="172"/>
      <c r="AT146" s="167" t="s">
        <v>158</v>
      </c>
      <c r="AU146" s="167" t="s">
        <v>81</v>
      </c>
      <c r="AV146" s="13" t="s">
        <v>81</v>
      </c>
      <c r="AW146" s="13" t="s">
        <v>33</v>
      </c>
      <c r="AX146" s="13" t="s">
        <v>72</v>
      </c>
      <c r="AY146" s="167" t="s">
        <v>143</v>
      </c>
    </row>
    <row r="147" spans="2:65" s="13" customFormat="1">
      <c r="B147" s="166"/>
      <c r="D147" s="160" t="s">
        <v>158</v>
      </c>
      <c r="E147" s="167" t="s">
        <v>19</v>
      </c>
      <c r="F147" s="168" t="s">
        <v>528</v>
      </c>
      <c r="H147" s="169">
        <v>4.96</v>
      </c>
      <c r="I147" s="170"/>
      <c r="L147" s="166"/>
      <c r="M147" s="171"/>
      <c r="T147" s="172"/>
      <c r="AT147" s="167" t="s">
        <v>158</v>
      </c>
      <c r="AU147" s="167" t="s">
        <v>81</v>
      </c>
      <c r="AV147" s="13" t="s">
        <v>81</v>
      </c>
      <c r="AW147" s="13" t="s">
        <v>33</v>
      </c>
      <c r="AX147" s="13" t="s">
        <v>72</v>
      </c>
      <c r="AY147" s="167" t="s">
        <v>143</v>
      </c>
    </row>
    <row r="148" spans="2:65" s="13" customFormat="1">
      <c r="B148" s="166"/>
      <c r="D148" s="160" t="s">
        <v>158</v>
      </c>
      <c r="E148" s="167" t="s">
        <v>19</v>
      </c>
      <c r="F148" s="168" t="s">
        <v>529</v>
      </c>
      <c r="H148" s="169">
        <v>3.456</v>
      </c>
      <c r="I148" s="170"/>
      <c r="L148" s="166"/>
      <c r="M148" s="171"/>
      <c r="T148" s="172"/>
      <c r="AT148" s="167" t="s">
        <v>158</v>
      </c>
      <c r="AU148" s="167" t="s">
        <v>81</v>
      </c>
      <c r="AV148" s="13" t="s">
        <v>81</v>
      </c>
      <c r="AW148" s="13" t="s">
        <v>33</v>
      </c>
      <c r="AX148" s="13" t="s">
        <v>72</v>
      </c>
      <c r="AY148" s="167" t="s">
        <v>143</v>
      </c>
    </row>
    <row r="149" spans="2:65" s="12" customFormat="1">
      <c r="B149" s="159"/>
      <c r="D149" s="160" t="s">
        <v>158</v>
      </c>
      <c r="E149" s="161" t="s">
        <v>19</v>
      </c>
      <c r="F149" s="162" t="s">
        <v>530</v>
      </c>
      <c r="H149" s="161" t="s">
        <v>19</v>
      </c>
      <c r="I149" s="163"/>
      <c r="L149" s="159"/>
      <c r="M149" s="164"/>
      <c r="T149" s="165"/>
      <c r="AT149" s="161" t="s">
        <v>158</v>
      </c>
      <c r="AU149" s="161" t="s">
        <v>81</v>
      </c>
      <c r="AV149" s="12" t="s">
        <v>79</v>
      </c>
      <c r="AW149" s="12" t="s">
        <v>33</v>
      </c>
      <c r="AX149" s="12" t="s">
        <v>72</v>
      </c>
      <c r="AY149" s="161" t="s">
        <v>143</v>
      </c>
    </row>
    <row r="150" spans="2:65" s="13" customFormat="1">
      <c r="B150" s="166"/>
      <c r="D150" s="160" t="s">
        <v>158</v>
      </c>
      <c r="E150" s="167" t="s">
        <v>19</v>
      </c>
      <c r="F150" s="168" t="s">
        <v>531</v>
      </c>
      <c r="H150" s="169">
        <v>67.536000000000001</v>
      </c>
      <c r="I150" s="170"/>
      <c r="L150" s="166"/>
      <c r="M150" s="171"/>
      <c r="T150" s="172"/>
      <c r="AT150" s="167" t="s">
        <v>158</v>
      </c>
      <c r="AU150" s="167" t="s">
        <v>81</v>
      </c>
      <c r="AV150" s="13" t="s">
        <v>81</v>
      </c>
      <c r="AW150" s="13" t="s">
        <v>33</v>
      </c>
      <c r="AX150" s="13" t="s">
        <v>72</v>
      </c>
      <c r="AY150" s="167" t="s">
        <v>143</v>
      </c>
    </row>
    <row r="151" spans="2:65" s="13" customFormat="1">
      <c r="B151" s="166"/>
      <c r="D151" s="160" t="s">
        <v>158</v>
      </c>
      <c r="E151" s="167" t="s">
        <v>19</v>
      </c>
      <c r="F151" s="168" t="s">
        <v>532</v>
      </c>
      <c r="H151" s="169">
        <v>24.92</v>
      </c>
      <c r="I151" s="170"/>
      <c r="L151" s="166"/>
      <c r="M151" s="171"/>
      <c r="T151" s="172"/>
      <c r="AT151" s="167" t="s">
        <v>158</v>
      </c>
      <c r="AU151" s="167" t="s">
        <v>81</v>
      </c>
      <c r="AV151" s="13" t="s">
        <v>81</v>
      </c>
      <c r="AW151" s="13" t="s">
        <v>33</v>
      </c>
      <c r="AX151" s="13" t="s">
        <v>72</v>
      </c>
      <c r="AY151" s="167" t="s">
        <v>143</v>
      </c>
    </row>
    <row r="152" spans="2:65" s="15" customFormat="1">
      <c r="B152" s="186"/>
      <c r="D152" s="160" t="s">
        <v>158</v>
      </c>
      <c r="E152" s="187" t="s">
        <v>19</v>
      </c>
      <c r="F152" s="188" t="s">
        <v>533</v>
      </c>
      <c r="H152" s="189">
        <v>180.84800000000001</v>
      </c>
      <c r="I152" s="190"/>
      <c r="L152" s="186"/>
      <c r="M152" s="191"/>
      <c r="T152" s="192"/>
      <c r="AT152" s="187" t="s">
        <v>158</v>
      </c>
      <c r="AU152" s="187" t="s">
        <v>81</v>
      </c>
      <c r="AV152" s="15" t="s">
        <v>163</v>
      </c>
      <c r="AW152" s="15" t="s">
        <v>33</v>
      </c>
      <c r="AX152" s="15" t="s">
        <v>72</v>
      </c>
      <c r="AY152" s="187" t="s">
        <v>143</v>
      </c>
    </row>
    <row r="153" spans="2:65" s="13" customFormat="1">
      <c r="B153" s="166"/>
      <c r="D153" s="160" t="s">
        <v>158</v>
      </c>
      <c r="E153" s="167" t="s">
        <v>19</v>
      </c>
      <c r="F153" s="168" t="s">
        <v>534</v>
      </c>
      <c r="H153" s="169">
        <v>18.085000000000001</v>
      </c>
      <c r="I153" s="170"/>
      <c r="L153" s="166"/>
      <c r="M153" s="171"/>
      <c r="T153" s="172"/>
      <c r="AT153" s="167" t="s">
        <v>158</v>
      </c>
      <c r="AU153" s="167" t="s">
        <v>81</v>
      </c>
      <c r="AV153" s="13" t="s">
        <v>81</v>
      </c>
      <c r="AW153" s="13" t="s">
        <v>33</v>
      </c>
      <c r="AX153" s="13" t="s">
        <v>79</v>
      </c>
      <c r="AY153" s="167" t="s">
        <v>143</v>
      </c>
    </row>
    <row r="154" spans="2:65" s="12" customFormat="1" ht="20.399999999999999">
      <c r="B154" s="159"/>
      <c r="D154" s="160" t="s">
        <v>158</v>
      </c>
      <c r="E154" s="161" t="s">
        <v>19</v>
      </c>
      <c r="F154" s="162" t="s">
        <v>535</v>
      </c>
      <c r="H154" s="161" t="s">
        <v>19</v>
      </c>
      <c r="I154" s="163"/>
      <c r="L154" s="159"/>
      <c r="M154" s="164"/>
      <c r="T154" s="165"/>
      <c r="AT154" s="161" t="s">
        <v>158</v>
      </c>
      <c r="AU154" s="161" t="s">
        <v>81</v>
      </c>
      <c r="AV154" s="12" t="s">
        <v>79</v>
      </c>
      <c r="AW154" s="12" t="s">
        <v>33</v>
      </c>
      <c r="AX154" s="12" t="s">
        <v>72</v>
      </c>
      <c r="AY154" s="161" t="s">
        <v>143</v>
      </c>
    </row>
    <row r="155" spans="2:65" s="1" customFormat="1" ht="24.15" customHeight="1">
      <c r="B155" s="33"/>
      <c r="C155" s="132" t="s">
        <v>200</v>
      </c>
      <c r="D155" s="132" t="s">
        <v>146</v>
      </c>
      <c r="E155" s="133" t="s">
        <v>536</v>
      </c>
      <c r="F155" s="134" t="s">
        <v>537</v>
      </c>
      <c r="G155" s="135" t="s">
        <v>511</v>
      </c>
      <c r="H155" s="136">
        <v>4.5599999999999996</v>
      </c>
      <c r="I155" s="137">
        <v>1720</v>
      </c>
      <c r="J155" s="138">
        <f>ROUND(I155*H155,2)</f>
        <v>7843.2</v>
      </c>
      <c r="K155" s="134" t="s">
        <v>150</v>
      </c>
      <c r="L155" s="33"/>
      <c r="M155" s="139" t="s">
        <v>19</v>
      </c>
      <c r="N155" s="140" t="s">
        <v>43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168</v>
      </c>
      <c r="AT155" s="143" t="s">
        <v>146</v>
      </c>
      <c r="AU155" s="143" t="s">
        <v>81</v>
      </c>
      <c r="AY155" s="18" t="s">
        <v>143</v>
      </c>
      <c r="BE155" s="144">
        <f>IF(N155="základní",J155,0)</f>
        <v>7843.2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79</v>
      </c>
      <c r="BK155" s="144">
        <f>ROUND(I155*H155,2)</f>
        <v>7843.2</v>
      </c>
      <c r="BL155" s="18" t="s">
        <v>168</v>
      </c>
      <c r="BM155" s="143" t="s">
        <v>538</v>
      </c>
    </row>
    <row r="156" spans="2:65" s="1" customFormat="1">
      <c r="B156" s="33"/>
      <c r="D156" s="145" t="s">
        <v>152</v>
      </c>
      <c r="F156" s="146" t="s">
        <v>539</v>
      </c>
      <c r="I156" s="147"/>
      <c r="L156" s="33"/>
      <c r="M156" s="148"/>
      <c r="T156" s="54"/>
      <c r="AT156" s="18" t="s">
        <v>152</v>
      </c>
      <c r="AU156" s="18" t="s">
        <v>81</v>
      </c>
    </row>
    <row r="157" spans="2:65" s="12" customFormat="1">
      <c r="B157" s="159"/>
      <c r="D157" s="160" t="s">
        <v>158</v>
      </c>
      <c r="E157" s="161" t="s">
        <v>19</v>
      </c>
      <c r="F157" s="162" t="s">
        <v>246</v>
      </c>
      <c r="H157" s="161" t="s">
        <v>19</v>
      </c>
      <c r="I157" s="163"/>
      <c r="L157" s="159"/>
      <c r="M157" s="164"/>
      <c r="T157" s="165"/>
      <c r="AT157" s="161" t="s">
        <v>158</v>
      </c>
      <c r="AU157" s="161" t="s">
        <v>81</v>
      </c>
      <c r="AV157" s="12" t="s">
        <v>79</v>
      </c>
      <c r="AW157" s="12" t="s">
        <v>33</v>
      </c>
      <c r="AX157" s="12" t="s">
        <v>72</v>
      </c>
      <c r="AY157" s="161" t="s">
        <v>143</v>
      </c>
    </row>
    <row r="158" spans="2:65" s="12" customFormat="1">
      <c r="B158" s="159"/>
      <c r="D158" s="160" t="s">
        <v>158</v>
      </c>
      <c r="E158" s="161" t="s">
        <v>19</v>
      </c>
      <c r="F158" s="162" t="s">
        <v>521</v>
      </c>
      <c r="H158" s="161" t="s">
        <v>19</v>
      </c>
      <c r="I158" s="163"/>
      <c r="L158" s="159"/>
      <c r="M158" s="164"/>
      <c r="T158" s="165"/>
      <c r="AT158" s="161" t="s">
        <v>158</v>
      </c>
      <c r="AU158" s="161" t="s">
        <v>81</v>
      </c>
      <c r="AV158" s="12" t="s">
        <v>79</v>
      </c>
      <c r="AW158" s="12" t="s">
        <v>33</v>
      </c>
      <c r="AX158" s="12" t="s">
        <v>72</v>
      </c>
      <c r="AY158" s="161" t="s">
        <v>143</v>
      </c>
    </row>
    <row r="159" spans="2:65" s="12" customFormat="1">
      <c r="B159" s="159"/>
      <c r="D159" s="160" t="s">
        <v>158</v>
      </c>
      <c r="E159" s="161" t="s">
        <v>19</v>
      </c>
      <c r="F159" s="162" t="s">
        <v>514</v>
      </c>
      <c r="H159" s="161" t="s">
        <v>19</v>
      </c>
      <c r="I159" s="163"/>
      <c r="L159" s="159"/>
      <c r="M159" s="164"/>
      <c r="T159" s="165"/>
      <c r="AT159" s="161" t="s">
        <v>158</v>
      </c>
      <c r="AU159" s="161" t="s">
        <v>81</v>
      </c>
      <c r="AV159" s="12" t="s">
        <v>79</v>
      </c>
      <c r="AW159" s="12" t="s">
        <v>33</v>
      </c>
      <c r="AX159" s="12" t="s">
        <v>72</v>
      </c>
      <c r="AY159" s="161" t="s">
        <v>143</v>
      </c>
    </row>
    <row r="160" spans="2:65" s="13" customFormat="1">
      <c r="B160" s="166"/>
      <c r="D160" s="160" t="s">
        <v>158</v>
      </c>
      <c r="E160" s="167" t="s">
        <v>19</v>
      </c>
      <c r="F160" s="168" t="s">
        <v>515</v>
      </c>
      <c r="H160" s="169">
        <v>15.2</v>
      </c>
      <c r="I160" s="170"/>
      <c r="L160" s="166"/>
      <c r="M160" s="171"/>
      <c r="T160" s="172"/>
      <c r="AT160" s="167" t="s">
        <v>158</v>
      </c>
      <c r="AU160" s="167" t="s">
        <v>81</v>
      </c>
      <c r="AV160" s="13" t="s">
        <v>81</v>
      </c>
      <c r="AW160" s="13" t="s">
        <v>33</v>
      </c>
      <c r="AX160" s="13" t="s">
        <v>72</v>
      </c>
      <c r="AY160" s="167" t="s">
        <v>143</v>
      </c>
    </row>
    <row r="161" spans="2:65" s="13" customFormat="1">
      <c r="B161" s="166"/>
      <c r="D161" s="160" t="s">
        <v>158</v>
      </c>
      <c r="E161" s="167" t="s">
        <v>19</v>
      </c>
      <c r="F161" s="168" t="s">
        <v>540</v>
      </c>
      <c r="H161" s="169">
        <v>4.5599999999999996</v>
      </c>
      <c r="I161" s="170"/>
      <c r="L161" s="166"/>
      <c r="M161" s="171"/>
      <c r="T161" s="172"/>
      <c r="AT161" s="167" t="s">
        <v>158</v>
      </c>
      <c r="AU161" s="167" t="s">
        <v>81</v>
      </c>
      <c r="AV161" s="13" t="s">
        <v>81</v>
      </c>
      <c r="AW161" s="13" t="s">
        <v>33</v>
      </c>
      <c r="AX161" s="13" t="s">
        <v>79</v>
      </c>
      <c r="AY161" s="167" t="s">
        <v>143</v>
      </c>
    </row>
    <row r="162" spans="2:65" s="1" customFormat="1" ht="24.15" customHeight="1">
      <c r="B162" s="33"/>
      <c r="C162" s="132" t="s">
        <v>8</v>
      </c>
      <c r="D162" s="132" t="s">
        <v>146</v>
      </c>
      <c r="E162" s="133" t="s">
        <v>541</v>
      </c>
      <c r="F162" s="134" t="s">
        <v>542</v>
      </c>
      <c r="G162" s="135" t="s">
        <v>511</v>
      </c>
      <c r="H162" s="136">
        <v>54.255000000000003</v>
      </c>
      <c r="I162" s="137">
        <v>690</v>
      </c>
      <c r="J162" s="138">
        <f>ROUND(I162*H162,2)</f>
        <v>37435.949999999997</v>
      </c>
      <c r="K162" s="134" t="s">
        <v>150</v>
      </c>
      <c r="L162" s="33"/>
      <c r="M162" s="139" t="s">
        <v>19</v>
      </c>
      <c r="N162" s="140" t="s">
        <v>43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168</v>
      </c>
      <c r="AT162" s="143" t="s">
        <v>146</v>
      </c>
      <c r="AU162" s="143" t="s">
        <v>81</v>
      </c>
      <c r="AY162" s="18" t="s">
        <v>143</v>
      </c>
      <c r="BE162" s="144">
        <f>IF(N162="základní",J162,0)</f>
        <v>37435.949999999997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79</v>
      </c>
      <c r="BK162" s="144">
        <f>ROUND(I162*H162,2)</f>
        <v>37435.949999999997</v>
      </c>
      <c r="BL162" s="18" t="s">
        <v>168</v>
      </c>
      <c r="BM162" s="143" t="s">
        <v>543</v>
      </c>
    </row>
    <row r="163" spans="2:65" s="1" customFormat="1">
      <c r="B163" s="33"/>
      <c r="D163" s="145" t="s">
        <v>152</v>
      </c>
      <c r="F163" s="146" t="s">
        <v>544</v>
      </c>
      <c r="I163" s="147"/>
      <c r="L163" s="33"/>
      <c r="M163" s="148"/>
      <c r="T163" s="54"/>
      <c r="AT163" s="18" t="s">
        <v>152</v>
      </c>
      <c r="AU163" s="18" t="s">
        <v>81</v>
      </c>
    </row>
    <row r="164" spans="2:65" s="12" customFormat="1">
      <c r="B164" s="159"/>
      <c r="D164" s="160" t="s">
        <v>158</v>
      </c>
      <c r="E164" s="161" t="s">
        <v>19</v>
      </c>
      <c r="F164" s="162" t="s">
        <v>545</v>
      </c>
      <c r="H164" s="161" t="s">
        <v>19</v>
      </c>
      <c r="I164" s="163"/>
      <c r="L164" s="159"/>
      <c r="M164" s="164"/>
      <c r="T164" s="165"/>
      <c r="AT164" s="161" t="s">
        <v>158</v>
      </c>
      <c r="AU164" s="161" t="s">
        <v>81</v>
      </c>
      <c r="AV164" s="12" t="s">
        <v>79</v>
      </c>
      <c r="AW164" s="12" t="s">
        <v>33</v>
      </c>
      <c r="AX164" s="12" t="s">
        <v>72</v>
      </c>
      <c r="AY164" s="161" t="s">
        <v>143</v>
      </c>
    </row>
    <row r="165" spans="2:65" s="13" customFormat="1">
      <c r="B165" s="166"/>
      <c r="D165" s="160" t="s">
        <v>158</v>
      </c>
      <c r="E165" s="167" t="s">
        <v>19</v>
      </c>
      <c r="F165" s="168" t="s">
        <v>546</v>
      </c>
      <c r="H165" s="169">
        <v>54.255000000000003</v>
      </c>
      <c r="I165" s="170"/>
      <c r="L165" s="166"/>
      <c r="M165" s="171"/>
      <c r="T165" s="172"/>
      <c r="AT165" s="167" t="s">
        <v>158</v>
      </c>
      <c r="AU165" s="167" t="s">
        <v>81</v>
      </c>
      <c r="AV165" s="13" t="s">
        <v>81</v>
      </c>
      <c r="AW165" s="13" t="s">
        <v>33</v>
      </c>
      <c r="AX165" s="13" t="s">
        <v>79</v>
      </c>
      <c r="AY165" s="167" t="s">
        <v>143</v>
      </c>
    </row>
    <row r="166" spans="2:65" s="1" customFormat="1" ht="24.15" customHeight="1">
      <c r="B166" s="33"/>
      <c r="C166" s="132" t="s">
        <v>208</v>
      </c>
      <c r="D166" s="132" t="s">
        <v>146</v>
      </c>
      <c r="E166" s="133" t="s">
        <v>547</v>
      </c>
      <c r="F166" s="134" t="s">
        <v>548</v>
      </c>
      <c r="G166" s="135" t="s">
        <v>511</v>
      </c>
      <c r="H166" s="136">
        <v>4.5599999999999996</v>
      </c>
      <c r="I166" s="137">
        <v>2600</v>
      </c>
      <c r="J166" s="138">
        <f>ROUND(I166*H166,2)</f>
        <v>11856</v>
      </c>
      <c r="K166" s="134" t="s">
        <v>150</v>
      </c>
      <c r="L166" s="33"/>
      <c r="M166" s="139" t="s">
        <v>19</v>
      </c>
      <c r="N166" s="140" t="s">
        <v>43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168</v>
      </c>
      <c r="AT166" s="143" t="s">
        <v>146</v>
      </c>
      <c r="AU166" s="143" t="s">
        <v>81</v>
      </c>
      <c r="AY166" s="18" t="s">
        <v>143</v>
      </c>
      <c r="BE166" s="144">
        <f>IF(N166="základní",J166,0)</f>
        <v>11856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79</v>
      </c>
      <c r="BK166" s="144">
        <f>ROUND(I166*H166,2)</f>
        <v>11856</v>
      </c>
      <c r="BL166" s="18" t="s">
        <v>168</v>
      </c>
      <c r="BM166" s="143" t="s">
        <v>549</v>
      </c>
    </row>
    <row r="167" spans="2:65" s="1" customFormat="1">
      <c r="B167" s="33"/>
      <c r="D167" s="145" t="s">
        <v>152</v>
      </c>
      <c r="F167" s="146" t="s">
        <v>550</v>
      </c>
      <c r="I167" s="147"/>
      <c r="L167" s="33"/>
      <c r="M167" s="148"/>
      <c r="T167" s="54"/>
      <c r="AT167" s="18" t="s">
        <v>152</v>
      </c>
      <c r="AU167" s="18" t="s">
        <v>81</v>
      </c>
    </row>
    <row r="168" spans="2:65" s="12" customFormat="1">
      <c r="B168" s="159"/>
      <c r="D168" s="160" t="s">
        <v>158</v>
      </c>
      <c r="E168" s="161" t="s">
        <v>19</v>
      </c>
      <c r="F168" s="162" t="s">
        <v>246</v>
      </c>
      <c r="H168" s="161" t="s">
        <v>19</v>
      </c>
      <c r="I168" s="163"/>
      <c r="L168" s="159"/>
      <c r="M168" s="164"/>
      <c r="T168" s="165"/>
      <c r="AT168" s="161" t="s">
        <v>158</v>
      </c>
      <c r="AU168" s="161" t="s">
        <v>81</v>
      </c>
      <c r="AV168" s="12" t="s">
        <v>79</v>
      </c>
      <c r="AW168" s="12" t="s">
        <v>33</v>
      </c>
      <c r="AX168" s="12" t="s">
        <v>72</v>
      </c>
      <c r="AY168" s="161" t="s">
        <v>143</v>
      </c>
    </row>
    <row r="169" spans="2:65" s="12" customFormat="1">
      <c r="B169" s="159"/>
      <c r="D169" s="160" t="s">
        <v>158</v>
      </c>
      <c r="E169" s="161" t="s">
        <v>19</v>
      </c>
      <c r="F169" s="162" t="s">
        <v>521</v>
      </c>
      <c r="H169" s="161" t="s">
        <v>19</v>
      </c>
      <c r="I169" s="163"/>
      <c r="L169" s="159"/>
      <c r="M169" s="164"/>
      <c r="T169" s="165"/>
      <c r="AT169" s="161" t="s">
        <v>158</v>
      </c>
      <c r="AU169" s="161" t="s">
        <v>81</v>
      </c>
      <c r="AV169" s="12" t="s">
        <v>79</v>
      </c>
      <c r="AW169" s="12" t="s">
        <v>33</v>
      </c>
      <c r="AX169" s="12" t="s">
        <v>72</v>
      </c>
      <c r="AY169" s="161" t="s">
        <v>143</v>
      </c>
    </row>
    <row r="170" spans="2:65" s="12" customFormat="1">
      <c r="B170" s="159"/>
      <c r="D170" s="160" t="s">
        <v>158</v>
      </c>
      <c r="E170" s="161" t="s">
        <v>19</v>
      </c>
      <c r="F170" s="162" t="s">
        <v>514</v>
      </c>
      <c r="H170" s="161" t="s">
        <v>19</v>
      </c>
      <c r="I170" s="163"/>
      <c r="L170" s="159"/>
      <c r="M170" s="164"/>
      <c r="T170" s="165"/>
      <c r="AT170" s="161" t="s">
        <v>158</v>
      </c>
      <c r="AU170" s="161" t="s">
        <v>81</v>
      </c>
      <c r="AV170" s="12" t="s">
        <v>79</v>
      </c>
      <c r="AW170" s="12" t="s">
        <v>33</v>
      </c>
      <c r="AX170" s="12" t="s">
        <v>72</v>
      </c>
      <c r="AY170" s="161" t="s">
        <v>143</v>
      </c>
    </row>
    <row r="171" spans="2:65" s="13" customFormat="1">
      <c r="B171" s="166"/>
      <c r="D171" s="160" t="s">
        <v>158</v>
      </c>
      <c r="E171" s="167" t="s">
        <v>19</v>
      </c>
      <c r="F171" s="168" t="s">
        <v>515</v>
      </c>
      <c r="H171" s="169">
        <v>15.2</v>
      </c>
      <c r="I171" s="170"/>
      <c r="L171" s="166"/>
      <c r="M171" s="171"/>
      <c r="T171" s="172"/>
      <c r="AT171" s="167" t="s">
        <v>158</v>
      </c>
      <c r="AU171" s="167" t="s">
        <v>81</v>
      </c>
      <c r="AV171" s="13" t="s">
        <v>81</v>
      </c>
      <c r="AW171" s="13" t="s">
        <v>33</v>
      </c>
      <c r="AX171" s="13" t="s">
        <v>72</v>
      </c>
      <c r="AY171" s="167" t="s">
        <v>143</v>
      </c>
    </row>
    <row r="172" spans="2:65" s="13" customFormat="1">
      <c r="B172" s="166"/>
      <c r="D172" s="160" t="s">
        <v>158</v>
      </c>
      <c r="E172" s="167" t="s">
        <v>19</v>
      </c>
      <c r="F172" s="168" t="s">
        <v>551</v>
      </c>
      <c r="H172" s="169">
        <v>4.5599999999999996</v>
      </c>
      <c r="I172" s="170"/>
      <c r="L172" s="166"/>
      <c r="M172" s="171"/>
      <c r="T172" s="172"/>
      <c r="AT172" s="167" t="s">
        <v>158</v>
      </c>
      <c r="AU172" s="167" t="s">
        <v>81</v>
      </c>
      <c r="AV172" s="13" t="s">
        <v>81</v>
      </c>
      <c r="AW172" s="13" t="s">
        <v>33</v>
      </c>
      <c r="AX172" s="13" t="s">
        <v>79</v>
      </c>
      <c r="AY172" s="167" t="s">
        <v>143</v>
      </c>
    </row>
    <row r="173" spans="2:65" s="1" customFormat="1" ht="24.15" customHeight="1">
      <c r="B173" s="33"/>
      <c r="C173" s="132" t="s">
        <v>213</v>
      </c>
      <c r="D173" s="132" t="s">
        <v>146</v>
      </c>
      <c r="E173" s="133" t="s">
        <v>552</v>
      </c>
      <c r="F173" s="134" t="s">
        <v>553</v>
      </c>
      <c r="G173" s="135" t="s">
        <v>511</v>
      </c>
      <c r="H173" s="136">
        <v>54.255000000000003</v>
      </c>
      <c r="I173" s="137">
        <v>747</v>
      </c>
      <c r="J173" s="138">
        <f>ROUND(I173*H173,2)</f>
        <v>40528.49</v>
      </c>
      <c r="K173" s="134" t="s">
        <v>150</v>
      </c>
      <c r="L173" s="33"/>
      <c r="M173" s="139" t="s">
        <v>19</v>
      </c>
      <c r="N173" s="140" t="s">
        <v>43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168</v>
      </c>
      <c r="AT173" s="143" t="s">
        <v>146</v>
      </c>
      <c r="AU173" s="143" t="s">
        <v>81</v>
      </c>
      <c r="AY173" s="18" t="s">
        <v>143</v>
      </c>
      <c r="BE173" s="144">
        <f>IF(N173="základní",J173,0)</f>
        <v>40528.49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40528.49</v>
      </c>
      <c r="BL173" s="18" t="s">
        <v>168</v>
      </c>
      <c r="BM173" s="143" t="s">
        <v>554</v>
      </c>
    </row>
    <row r="174" spans="2:65" s="1" customFormat="1">
      <c r="B174" s="33"/>
      <c r="D174" s="145" t="s">
        <v>152</v>
      </c>
      <c r="F174" s="146" t="s">
        <v>555</v>
      </c>
      <c r="I174" s="147"/>
      <c r="L174" s="33"/>
      <c r="M174" s="148"/>
      <c r="T174" s="54"/>
      <c r="AT174" s="18" t="s">
        <v>152</v>
      </c>
      <c r="AU174" s="18" t="s">
        <v>81</v>
      </c>
    </row>
    <row r="175" spans="2:65" s="12" customFormat="1">
      <c r="B175" s="159"/>
      <c r="D175" s="160" t="s">
        <v>158</v>
      </c>
      <c r="E175" s="161" t="s">
        <v>19</v>
      </c>
      <c r="F175" s="162" t="s">
        <v>545</v>
      </c>
      <c r="H175" s="161" t="s">
        <v>19</v>
      </c>
      <c r="I175" s="163"/>
      <c r="L175" s="159"/>
      <c r="M175" s="164"/>
      <c r="T175" s="165"/>
      <c r="AT175" s="161" t="s">
        <v>158</v>
      </c>
      <c r="AU175" s="161" t="s">
        <v>81</v>
      </c>
      <c r="AV175" s="12" t="s">
        <v>79</v>
      </c>
      <c r="AW175" s="12" t="s">
        <v>33</v>
      </c>
      <c r="AX175" s="12" t="s">
        <v>72</v>
      </c>
      <c r="AY175" s="161" t="s">
        <v>143</v>
      </c>
    </row>
    <row r="176" spans="2:65" s="13" customFormat="1">
      <c r="B176" s="166"/>
      <c r="D176" s="160" t="s">
        <v>158</v>
      </c>
      <c r="E176" s="167" t="s">
        <v>19</v>
      </c>
      <c r="F176" s="168" t="s">
        <v>556</v>
      </c>
      <c r="H176" s="169">
        <v>54.255000000000003</v>
      </c>
      <c r="I176" s="170"/>
      <c r="L176" s="166"/>
      <c r="M176" s="171"/>
      <c r="T176" s="172"/>
      <c r="AT176" s="167" t="s">
        <v>158</v>
      </c>
      <c r="AU176" s="167" t="s">
        <v>81</v>
      </c>
      <c r="AV176" s="13" t="s">
        <v>81</v>
      </c>
      <c r="AW176" s="13" t="s">
        <v>33</v>
      </c>
      <c r="AX176" s="13" t="s">
        <v>79</v>
      </c>
      <c r="AY176" s="167" t="s">
        <v>143</v>
      </c>
    </row>
    <row r="177" spans="2:65" s="1" customFormat="1" ht="24.15" customHeight="1">
      <c r="B177" s="33"/>
      <c r="C177" s="132" t="s">
        <v>218</v>
      </c>
      <c r="D177" s="132" t="s">
        <v>146</v>
      </c>
      <c r="E177" s="133" t="s">
        <v>557</v>
      </c>
      <c r="F177" s="134" t="s">
        <v>558</v>
      </c>
      <c r="G177" s="135" t="s">
        <v>511</v>
      </c>
      <c r="H177" s="136">
        <v>4.5599999999999996</v>
      </c>
      <c r="I177" s="137">
        <v>3980</v>
      </c>
      <c r="J177" s="138">
        <f>ROUND(I177*H177,2)</f>
        <v>18148.8</v>
      </c>
      <c r="K177" s="134" t="s">
        <v>150</v>
      </c>
      <c r="L177" s="33"/>
      <c r="M177" s="139" t="s">
        <v>19</v>
      </c>
      <c r="N177" s="140" t="s">
        <v>43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168</v>
      </c>
      <c r="AT177" s="143" t="s">
        <v>146</v>
      </c>
      <c r="AU177" s="143" t="s">
        <v>81</v>
      </c>
      <c r="AY177" s="18" t="s">
        <v>143</v>
      </c>
      <c r="BE177" s="144">
        <f>IF(N177="základní",J177,0)</f>
        <v>18148.8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8" t="s">
        <v>79</v>
      </c>
      <c r="BK177" s="144">
        <f>ROUND(I177*H177,2)</f>
        <v>18148.8</v>
      </c>
      <c r="BL177" s="18" t="s">
        <v>168</v>
      </c>
      <c r="BM177" s="143" t="s">
        <v>559</v>
      </c>
    </row>
    <row r="178" spans="2:65" s="1" customFormat="1">
      <c r="B178" s="33"/>
      <c r="D178" s="145" t="s">
        <v>152</v>
      </c>
      <c r="F178" s="146" t="s">
        <v>560</v>
      </c>
      <c r="I178" s="147"/>
      <c r="L178" s="33"/>
      <c r="M178" s="148"/>
      <c r="T178" s="54"/>
      <c r="AT178" s="18" t="s">
        <v>152</v>
      </c>
      <c r="AU178" s="18" t="s">
        <v>81</v>
      </c>
    </row>
    <row r="179" spans="2:65" s="12" customFormat="1">
      <c r="B179" s="159"/>
      <c r="D179" s="160" t="s">
        <v>158</v>
      </c>
      <c r="E179" s="161" t="s">
        <v>19</v>
      </c>
      <c r="F179" s="162" t="s">
        <v>246</v>
      </c>
      <c r="H179" s="161" t="s">
        <v>19</v>
      </c>
      <c r="I179" s="163"/>
      <c r="L179" s="159"/>
      <c r="M179" s="164"/>
      <c r="T179" s="165"/>
      <c r="AT179" s="161" t="s">
        <v>158</v>
      </c>
      <c r="AU179" s="161" t="s">
        <v>81</v>
      </c>
      <c r="AV179" s="12" t="s">
        <v>79</v>
      </c>
      <c r="AW179" s="12" t="s">
        <v>33</v>
      </c>
      <c r="AX179" s="12" t="s">
        <v>72</v>
      </c>
      <c r="AY179" s="161" t="s">
        <v>143</v>
      </c>
    </row>
    <row r="180" spans="2:65" s="12" customFormat="1">
      <c r="B180" s="159"/>
      <c r="D180" s="160" t="s">
        <v>158</v>
      </c>
      <c r="E180" s="161" t="s">
        <v>19</v>
      </c>
      <c r="F180" s="162" t="s">
        <v>521</v>
      </c>
      <c r="H180" s="161" t="s">
        <v>19</v>
      </c>
      <c r="I180" s="163"/>
      <c r="L180" s="159"/>
      <c r="M180" s="164"/>
      <c r="T180" s="165"/>
      <c r="AT180" s="161" t="s">
        <v>158</v>
      </c>
      <c r="AU180" s="161" t="s">
        <v>81</v>
      </c>
      <c r="AV180" s="12" t="s">
        <v>79</v>
      </c>
      <c r="AW180" s="12" t="s">
        <v>33</v>
      </c>
      <c r="AX180" s="12" t="s">
        <v>72</v>
      </c>
      <c r="AY180" s="161" t="s">
        <v>143</v>
      </c>
    </row>
    <row r="181" spans="2:65" s="12" customFormat="1">
      <c r="B181" s="159"/>
      <c r="D181" s="160" t="s">
        <v>158</v>
      </c>
      <c r="E181" s="161" t="s">
        <v>19</v>
      </c>
      <c r="F181" s="162" t="s">
        <v>514</v>
      </c>
      <c r="H181" s="161" t="s">
        <v>19</v>
      </c>
      <c r="I181" s="163"/>
      <c r="L181" s="159"/>
      <c r="M181" s="164"/>
      <c r="T181" s="165"/>
      <c r="AT181" s="161" t="s">
        <v>158</v>
      </c>
      <c r="AU181" s="161" t="s">
        <v>81</v>
      </c>
      <c r="AV181" s="12" t="s">
        <v>79</v>
      </c>
      <c r="AW181" s="12" t="s">
        <v>33</v>
      </c>
      <c r="AX181" s="12" t="s">
        <v>72</v>
      </c>
      <c r="AY181" s="161" t="s">
        <v>143</v>
      </c>
    </row>
    <row r="182" spans="2:65" s="13" customFormat="1">
      <c r="B182" s="166"/>
      <c r="D182" s="160" t="s">
        <v>158</v>
      </c>
      <c r="E182" s="167" t="s">
        <v>19</v>
      </c>
      <c r="F182" s="168" t="s">
        <v>515</v>
      </c>
      <c r="H182" s="169">
        <v>15.2</v>
      </c>
      <c r="I182" s="170"/>
      <c r="L182" s="166"/>
      <c r="M182" s="171"/>
      <c r="T182" s="172"/>
      <c r="AT182" s="167" t="s">
        <v>158</v>
      </c>
      <c r="AU182" s="167" t="s">
        <v>81</v>
      </c>
      <c r="AV182" s="13" t="s">
        <v>81</v>
      </c>
      <c r="AW182" s="13" t="s">
        <v>33</v>
      </c>
      <c r="AX182" s="13" t="s">
        <v>72</v>
      </c>
      <c r="AY182" s="167" t="s">
        <v>143</v>
      </c>
    </row>
    <row r="183" spans="2:65" s="13" customFormat="1">
      <c r="B183" s="166"/>
      <c r="D183" s="160" t="s">
        <v>158</v>
      </c>
      <c r="E183" s="167" t="s">
        <v>19</v>
      </c>
      <c r="F183" s="168" t="s">
        <v>561</v>
      </c>
      <c r="H183" s="169">
        <v>4.5599999999999996</v>
      </c>
      <c r="I183" s="170"/>
      <c r="L183" s="166"/>
      <c r="M183" s="171"/>
      <c r="T183" s="172"/>
      <c r="AT183" s="167" t="s">
        <v>158</v>
      </c>
      <c r="AU183" s="167" t="s">
        <v>81</v>
      </c>
      <c r="AV183" s="13" t="s">
        <v>81</v>
      </c>
      <c r="AW183" s="13" t="s">
        <v>33</v>
      </c>
      <c r="AX183" s="13" t="s">
        <v>79</v>
      </c>
      <c r="AY183" s="167" t="s">
        <v>143</v>
      </c>
    </row>
    <row r="184" spans="2:65" s="1" customFormat="1" ht="24.15" customHeight="1">
      <c r="B184" s="33"/>
      <c r="C184" s="132" t="s">
        <v>223</v>
      </c>
      <c r="D184" s="132" t="s">
        <v>146</v>
      </c>
      <c r="E184" s="133" t="s">
        <v>562</v>
      </c>
      <c r="F184" s="134" t="s">
        <v>563</v>
      </c>
      <c r="G184" s="135" t="s">
        <v>511</v>
      </c>
      <c r="H184" s="136">
        <v>36.17</v>
      </c>
      <c r="I184" s="137">
        <v>1524</v>
      </c>
      <c r="J184" s="138">
        <f>ROUND(I184*H184,2)</f>
        <v>55123.08</v>
      </c>
      <c r="K184" s="134" t="s">
        <v>150</v>
      </c>
      <c r="L184" s="33"/>
      <c r="M184" s="139" t="s">
        <v>19</v>
      </c>
      <c r="N184" s="140" t="s">
        <v>43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168</v>
      </c>
      <c r="AT184" s="143" t="s">
        <v>146</v>
      </c>
      <c r="AU184" s="143" t="s">
        <v>81</v>
      </c>
      <c r="AY184" s="18" t="s">
        <v>143</v>
      </c>
      <c r="BE184" s="144">
        <f>IF(N184="základní",J184,0)</f>
        <v>55123.08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79</v>
      </c>
      <c r="BK184" s="144">
        <f>ROUND(I184*H184,2)</f>
        <v>55123.08</v>
      </c>
      <c r="BL184" s="18" t="s">
        <v>168</v>
      </c>
      <c r="BM184" s="143" t="s">
        <v>564</v>
      </c>
    </row>
    <row r="185" spans="2:65" s="1" customFormat="1">
      <c r="B185" s="33"/>
      <c r="D185" s="145" t="s">
        <v>152</v>
      </c>
      <c r="F185" s="146" t="s">
        <v>565</v>
      </c>
      <c r="I185" s="147"/>
      <c r="L185" s="33"/>
      <c r="M185" s="148"/>
      <c r="T185" s="54"/>
      <c r="AT185" s="18" t="s">
        <v>152</v>
      </c>
      <c r="AU185" s="18" t="s">
        <v>81</v>
      </c>
    </row>
    <row r="186" spans="2:65" s="12" customFormat="1">
      <c r="B186" s="159"/>
      <c r="D186" s="160" t="s">
        <v>158</v>
      </c>
      <c r="E186" s="161" t="s">
        <v>19</v>
      </c>
      <c r="F186" s="162" t="s">
        <v>545</v>
      </c>
      <c r="H186" s="161" t="s">
        <v>19</v>
      </c>
      <c r="I186" s="163"/>
      <c r="L186" s="159"/>
      <c r="M186" s="164"/>
      <c r="T186" s="165"/>
      <c r="AT186" s="161" t="s">
        <v>158</v>
      </c>
      <c r="AU186" s="161" t="s">
        <v>81</v>
      </c>
      <c r="AV186" s="12" t="s">
        <v>79</v>
      </c>
      <c r="AW186" s="12" t="s">
        <v>33</v>
      </c>
      <c r="AX186" s="12" t="s">
        <v>72</v>
      </c>
      <c r="AY186" s="161" t="s">
        <v>143</v>
      </c>
    </row>
    <row r="187" spans="2:65" s="13" customFormat="1">
      <c r="B187" s="166"/>
      <c r="D187" s="160" t="s">
        <v>158</v>
      </c>
      <c r="E187" s="167" t="s">
        <v>19</v>
      </c>
      <c r="F187" s="168" t="s">
        <v>566</v>
      </c>
      <c r="H187" s="169">
        <v>36.17</v>
      </c>
      <c r="I187" s="170"/>
      <c r="L187" s="166"/>
      <c r="M187" s="171"/>
      <c r="T187" s="172"/>
      <c r="AT187" s="167" t="s">
        <v>158</v>
      </c>
      <c r="AU187" s="167" t="s">
        <v>81</v>
      </c>
      <c r="AV187" s="13" t="s">
        <v>81</v>
      </c>
      <c r="AW187" s="13" t="s">
        <v>33</v>
      </c>
      <c r="AX187" s="13" t="s">
        <v>79</v>
      </c>
      <c r="AY187" s="167" t="s">
        <v>143</v>
      </c>
    </row>
    <row r="188" spans="2:65" s="1" customFormat="1" ht="24.15" customHeight="1">
      <c r="B188" s="33"/>
      <c r="C188" s="132" t="s">
        <v>228</v>
      </c>
      <c r="D188" s="132" t="s">
        <v>146</v>
      </c>
      <c r="E188" s="133" t="s">
        <v>567</v>
      </c>
      <c r="F188" s="134" t="s">
        <v>568</v>
      </c>
      <c r="G188" s="135" t="s">
        <v>511</v>
      </c>
      <c r="H188" s="136">
        <v>9.0429999999999993</v>
      </c>
      <c r="I188" s="137">
        <v>1848</v>
      </c>
      <c r="J188" s="138">
        <f>ROUND(I188*H188,2)</f>
        <v>16711.46</v>
      </c>
      <c r="K188" s="134" t="s">
        <v>150</v>
      </c>
      <c r="L188" s="33"/>
      <c r="M188" s="139" t="s">
        <v>19</v>
      </c>
      <c r="N188" s="140" t="s">
        <v>43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168</v>
      </c>
      <c r="AT188" s="143" t="s">
        <v>146</v>
      </c>
      <c r="AU188" s="143" t="s">
        <v>81</v>
      </c>
      <c r="AY188" s="18" t="s">
        <v>143</v>
      </c>
      <c r="BE188" s="144">
        <f>IF(N188="základní",J188,0)</f>
        <v>16711.46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8" t="s">
        <v>79</v>
      </c>
      <c r="BK188" s="144">
        <f>ROUND(I188*H188,2)</f>
        <v>16711.46</v>
      </c>
      <c r="BL188" s="18" t="s">
        <v>168</v>
      </c>
      <c r="BM188" s="143" t="s">
        <v>569</v>
      </c>
    </row>
    <row r="189" spans="2:65" s="1" customFormat="1">
      <c r="B189" s="33"/>
      <c r="D189" s="145" t="s">
        <v>152</v>
      </c>
      <c r="F189" s="146" t="s">
        <v>570</v>
      </c>
      <c r="I189" s="147"/>
      <c r="L189" s="33"/>
      <c r="M189" s="148"/>
      <c r="T189" s="54"/>
      <c r="AT189" s="18" t="s">
        <v>152</v>
      </c>
      <c r="AU189" s="18" t="s">
        <v>81</v>
      </c>
    </row>
    <row r="190" spans="2:65" s="12" customFormat="1">
      <c r="B190" s="159"/>
      <c r="D190" s="160" t="s">
        <v>158</v>
      </c>
      <c r="E190" s="161" t="s">
        <v>19</v>
      </c>
      <c r="F190" s="162" t="s">
        <v>545</v>
      </c>
      <c r="H190" s="161" t="s">
        <v>19</v>
      </c>
      <c r="I190" s="163"/>
      <c r="L190" s="159"/>
      <c r="M190" s="164"/>
      <c r="T190" s="165"/>
      <c r="AT190" s="161" t="s">
        <v>158</v>
      </c>
      <c r="AU190" s="161" t="s">
        <v>81</v>
      </c>
      <c r="AV190" s="12" t="s">
        <v>79</v>
      </c>
      <c r="AW190" s="12" t="s">
        <v>33</v>
      </c>
      <c r="AX190" s="12" t="s">
        <v>72</v>
      </c>
      <c r="AY190" s="161" t="s">
        <v>143</v>
      </c>
    </row>
    <row r="191" spans="2:65" s="13" customFormat="1">
      <c r="B191" s="166"/>
      <c r="D191" s="160" t="s">
        <v>158</v>
      </c>
      <c r="E191" s="167" t="s">
        <v>19</v>
      </c>
      <c r="F191" s="168" t="s">
        <v>571</v>
      </c>
      <c r="H191" s="169">
        <v>9.0429999999999993</v>
      </c>
      <c r="I191" s="170"/>
      <c r="L191" s="166"/>
      <c r="M191" s="171"/>
      <c r="T191" s="172"/>
      <c r="AT191" s="167" t="s">
        <v>158</v>
      </c>
      <c r="AU191" s="167" t="s">
        <v>81</v>
      </c>
      <c r="AV191" s="13" t="s">
        <v>81</v>
      </c>
      <c r="AW191" s="13" t="s">
        <v>33</v>
      </c>
      <c r="AX191" s="13" t="s">
        <v>79</v>
      </c>
      <c r="AY191" s="167" t="s">
        <v>143</v>
      </c>
    </row>
    <row r="192" spans="2:65" s="1" customFormat="1" ht="21.75" customHeight="1">
      <c r="B192" s="33"/>
      <c r="C192" s="132" t="s">
        <v>233</v>
      </c>
      <c r="D192" s="132" t="s">
        <v>146</v>
      </c>
      <c r="E192" s="133" t="s">
        <v>572</v>
      </c>
      <c r="F192" s="134" t="s">
        <v>573</v>
      </c>
      <c r="G192" s="135" t="s">
        <v>511</v>
      </c>
      <c r="H192" s="136">
        <v>9.0429999999999993</v>
      </c>
      <c r="I192" s="137">
        <v>1740</v>
      </c>
      <c r="J192" s="138">
        <f>ROUND(I192*H192,2)</f>
        <v>15734.82</v>
      </c>
      <c r="K192" s="134" t="s">
        <v>150</v>
      </c>
      <c r="L192" s="33"/>
      <c r="M192" s="139" t="s">
        <v>19</v>
      </c>
      <c r="N192" s="140" t="s">
        <v>43</v>
      </c>
      <c r="P192" s="141">
        <f>O192*H192</f>
        <v>0</v>
      </c>
      <c r="Q192" s="141">
        <v>2.4000000000000001E-4</v>
      </c>
      <c r="R192" s="141">
        <f>Q192*H192</f>
        <v>2.1703199999999999E-3</v>
      </c>
      <c r="S192" s="141">
        <v>0</v>
      </c>
      <c r="T192" s="142">
        <f>S192*H192</f>
        <v>0</v>
      </c>
      <c r="AR192" s="143" t="s">
        <v>168</v>
      </c>
      <c r="AT192" s="143" t="s">
        <v>146</v>
      </c>
      <c r="AU192" s="143" t="s">
        <v>81</v>
      </c>
      <c r="AY192" s="18" t="s">
        <v>143</v>
      </c>
      <c r="BE192" s="144">
        <f>IF(N192="základní",J192,0)</f>
        <v>15734.82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79</v>
      </c>
      <c r="BK192" s="144">
        <f>ROUND(I192*H192,2)</f>
        <v>15734.82</v>
      </c>
      <c r="BL192" s="18" t="s">
        <v>168</v>
      </c>
      <c r="BM192" s="143" t="s">
        <v>574</v>
      </c>
    </row>
    <row r="193" spans="2:65" s="1" customFormat="1">
      <c r="B193" s="33"/>
      <c r="D193" s="145" t="s">
        <v>152</v>
      </c>
      <c r="F193" s="146" t="s">
        <v>575</v>
      </c>
      <c r="I193" s="147"/>
      <c r="L193" s="33"/>
      <c r="M193" s="148"/>
      <c r="T193" s="54"/>
      <c r="AT193" s="18" t="s">
        <v>152</v>
      </c>
      <c r="AU193" s="18" t="s">
        <v>81</v>
      </c>
    </row>
    <row r="194" spans="2:65" s="12" customFormat="1">
      <c r="B194" s="159"/>
      <c r="D194" s="160" t="s">
        <v>158</v>
      </c>
      <c r="E194" s="161" t="s">
        <v>19</v>
      </c>
      <c r="F194" s="162" t="s">
        <v>545</v>
      </c>
      <c r="H194" s="161" t="s">
        <v>19</v>
      </c>
      <c r="I194" s="163"/>
      <c r="L194" s="159"/>
      <c r="M194" s="164"/>
      <c r="T194" s="165"/>
      <c r="AT194" s="161" t="s">
        <v>158</v>
      </c>
      <c r="AU194" s="161" t="s">
        <v>81</v>
      </c>
      <c r="AV194" s="12" t="s">
        <v>79</v>
      </c>
      <c r="AW194" s="12" t="s">
        <v>33</v>
      </c>
      <c r="AX194" s="12" t="s">
        <v>72</v>
      </c>
      <c r="AY194" s="161" t="s">
        <v>143</v>
      </c>
    </row>
    <row r="195" spans="2:65" s="13" customFormat="1">
      <c r="B195" s="166"/>
      <c r="D195" s="160" t="s">
        <v>158</v>
      </c>
      <c r="E195" s="167" t="s">
        <v>19</v>
      </c>
      <c r="F195" s="168" t="s">
        <v>576</v>
      </c>
      <c r="H195" s="169">
        <v>9.0429999999999993</v>
      </c>
      <c r="I195" s="170"/>
      <c r="L195" s="166"/>
      <c r="M195" s="171"/>
      <c r="T195" s="172"/>
      <c r="AT195" s="167" t="s">
        <v>158</v>
      </c>
      <c r="AU195" s="167" t="s">
        <v>81</v>
      </c>
      <c r="AV195" s="13" t="s">
        <v>81</v>
      </c>
      <c r="AW195" s="13" t="s">
        <v>33</v>
      </c>
      <c r="AX195" s="13" t="s">
        <v>79</v>
      </c>
      <c r="AY195" s="167" t="s">
        <v>143</v>
      </c>
    </row>
    <row r="196" spans="2:65" s="1" customFormat="1" ht="24.15" customHeight="1">
      <c r="B196" s="33"/>
      <c r="C196" s="132" t="s">
        <v>238</v>
      </c>
      <c r="D196" s="132" t="s">
        <v>146</v>
      </c>
      <c r="E196" s="133" t="s">
        <v>577</v>
      </c>
      <c r="F196" s="134" t="s">
        <v>578</v>
      </c>
      <c r="G196" s="135" t="s">
        <v>511</v>
      </c>
      <c r="H196" s="136">
        <v>18.085000000000001</v>
      </c>
      <c r="I196" s="137">
        <v>599</v>
      </c>
      <c r="J196" s="138">
        <f>ROUND(I196*H196,2)</f>
        <v>10832.92</v>
      </c>
      <c r="K196" s="134" t="s">
        <v>150</v>
      </c>
      <c r="L196" s="33"/>
      <c r="M196" s="139" t="s">
        <v>19</v>
      </c>
      <c r="N196" s="140" t="s">
        <v>43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168</v>
      </c>
      <c r="AT196" s="143" t="s">
        <v>146</v>
      </c>
      <c r="AU196" s="143" t="s">
        <v>81</v>
      </c>
      <c r="AY196" s="18" t="s">
        <v>143</v>
      </c>
      <c r="BE196" s="144">
        <f>IF(N196="základní",J196,0)</f>
        <v>10832.92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79</v>
      </c>
      <c r="BK196" s="144">
        <f>ROUND(I196*H196,2)</f>
        <v>10832.92</v>
      </c>
      <c r="BL196" s="18" t="s">
        <v>168</v>
      </c>
      <c r="BM196" s="143" t="s">
        <v>579</v>
      </c>
    </row>
    <row r="197" spans="2:65" s="1" customFormat="1">
      <c r="B197" s="33"/>
      <c r="D197" s="145" t="s">
        <v>152</v>
      </c>
      <c r="F197" s="146" t="s">
        <v>580</v>
      </c>
      <c r="I197" s="147"/>
      <c r="L197" s="33"/>
      <c r="M197" s="148"/>
      <c r="T197" s="54"/>
      <c r="AT197" s="18" t="s">
        <v>152</v>
      </c>
      <c r="AU197" s="18" t="s">
        <v>81</v>
      </c>
    </row>
    <row r="198" spans="2:65" s="12" customFormat="1">
      <c r="B198" s="159"/>
      <c r="D198" s="160" t="s">
        <v>158</v>
      </c>
      <c r="E198" s="161" t="s">
        <v>19</v>
      </c>
      <c r="F198" s="162" t="s">
        <v>581</v>
      </c>
      <c r="H198" s="161" t="s">
        <v>19</v>
      </c>
      <c r="I198" s="163"/>
      <c r="L198" s="159"/>
      <c r="M198" s="164"/>
      <c r="T198" s="165"/>
      <c r="AT198" s="161" t="s">
        <v>158</v>
      </c>
      <c r="AU198" s="161" t="s">
        <v>81</v>
      </c>
      <c r="AV198" s="12" t="s">
        <v>79</v>
      </c>
      <c r="AW198" s="12" t="s">
        <v>33</v>
      </c>
      <c r="AX198" s="12" t="s">
        <v>72</v>
      </c>
      <c r="AY198" s="161" t="s">
        <v>143</v>
      </c>
    </row>
    <row r="199" spans="2:65" s="13" customFormat="1">
      <c r="B199" s="166"/>
      <c r="D199" s="160" t="s">
        <v>158</v>
      </c>
      <c r="E199" s="167" t="s">
        <v>19</v>
      </c>
      <c r="F199" s="168" t="s">
        <v>582</v>
      </c>
      <c r="H199" s="169">
        <v>18.085000000000001</v>
      </c>
      <c r="I199" s="170"/>
      <c r="L199" s="166"/>
      <c r="M199" s="171"/>
      <c r="T199" s="172"/>
      <c r="AT199" s="167" t="s">
        <v>158</v>
      </c>
      <c r="AU199" s="167" t="s">
        <v>81</v>
      </c>
      <c r="AV199" s="13" t="s">
        <v>81</v>
      </c>
      <c r="AW199" s="13" t="s">
        <v>33</v>
      </c>
      <c r="AX199" s="13" t="s">
        <v>79</v>
      </c>
      <c r="AY199" s="167" t="s">
        <v>143</v>
      </c>
    </row>
    <row r="200" spans="2:65" s="1" customFormat="1" ht="24.15" customHeight="1">
      <c r="B200" s="33"/>
      <c r="C200" s="132" t="s">
        <v>242</v>
      </c>
      <c r="D200" s="132" t="s">
        <v>146</v>
      </c>
      <c r="E200" s="133" t="s">
        <v>583</v>
      </c>
      <c r="F200" s="134" t="s">
        <v>584</v>
      </c>
      <c r="G200" s="135" t="s">
        <v>260</v>
      </c>
      <c r="H200" s="136">
        <v>38</v>
      </c>
      <c r="I200" s="137">
        <v>5300</v>
      </c>
      <c r="J200" s="138">
        <f>ROUND(I200*H200,2)</f>
        <v>201400</v>
      </c>
      <c r="K200" s="134" t="s">
        <v>19</v>
      </c>
      <c r="L200" s="33"/>
      <c r="M200" s="139" t="s">
        <v>19</v>
      </c>
      <c r="N200" s="140" t="s">
        <v>43</v>
      </c>
      <c r="P200" s="141">
        <f>O200*H200</f>
        <v>0</v>
      </c>
      <c r="Q200" s="141">
        <v>1.6E-2</v>
      </c>
      <c r="R200" s="141">
        <f>Q200*H200</f>
        <v>0.60799999999999998</v>
      </c>
      <c r="S200" s="141">
        <v>0</v>
      </c>
      <c r="T200" s="142">
        <f>S200*H200</f>
        <v>0</v>
      </c>
      <c r="AR200" s="143" t="s">
        <v>168</v>
      </c>
      <c r="AT200" s="143" t="s">
        <v>146</v>
      </c>
      <c r="AU200" s="143" t="s">
        <v>81</v>
      </c>
      <c r="AY200" s="18" t="s">
        <v>143</v>
      </c>
      <c r="BE200" s="144">
        <f>IF(N200="základní",J200,0)</f>
        <v>201400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79</v>
      </c>
      <c r="BK200" s="144">
        <f>ROUND(I200*H200,2)</f>
        <v>201400</v>
      </c>
      <c r="BL200" s="18" t="s">
        <v>168</v>
      </c>
      <c r="BM200" s="143" t="s">
        <v>585</v>
      </c>
    </row>
    <row r="201" spans="2:65" s="12" customFormat="1">
      <c r="B201" s="159"/>
      <c r="D201" s="160" t="s">
        <v>158</v>
      </c>
      <c r="E201" s="161" t="s">
        <v>19</v>
      </c>
      <c r="F201" s="162" t="s">
        <v>246</v>
      </c>
      <c r="H201" s="161" t="s">
        <v>19</v>
      </c>
      <c r="I201" s="163"/>
      <c r="L201" s="159"/>
      <c r="M201" s="164"/>
      <c r="T201" s="165"/>
      <c r="AT201" s="161" t="s">
        <v>158</v>
      </c>
      <c r="AU201" s="161" t="s">
        <v>81</v>
      </c>
      <c r="AV201" s="12" t="s">
        <v>79</v>
      </c>
      <c r="AW201" s="12" t="s">
        <v>33</v>
      </c>
      <c r="AX201" s="12" t="s">
        <v>72</v>
      </c>
      <c r="AY201" s="161" t="s">
        <v>143</v>
      </c>
    </row>
    <row r="202" spans="2:65" s="12" customFormat="1">
      <c r="B202" s="159"/>
      <c r="D202" s="160" t="s">
        <v>158</v>
      </c>
      <c r="E202" s="161" t="s">
        <v>19</v>
      </c>
      <c r="F202" s="162" t="s">
        <v>467</v>
      </c>
      <c r="H202" s="161" t="s">
        <v>19</v>
      </c>
      <c r="I202" s="163"/>
      <c r="L202" s="159"/>
      <c r="M202" s="164"/>
      <c r="T202" s="165"/>
      <c r="AT202" s="161" t="s">
        <v>158</v>
      </c>
      <c r="AU202" s="161" t="s">
        <v>81</v>
      </c>
      <c r="AV202" s="12" t="s">
        <v>79</v>
      </c>
      <c r="AW202" s="12" t="s">
        <v>33</v>
      </c>
      <c r="AX202" s="12" t="s">
        <v>72</v>
      </c>
      <c r="AY202" s="161" t="s">
        <v>143</v>
      </c>
    </row>
    <row r="203" spans="2:65" s="12" customFormat="1">
      <c r="B203" s="159"/>
      <c r="D203" s="160" t="s">
        <v>158</v>
      </c>
      <c r="E203" s="161" t="s">
        <v>19</v>
      </c>
      <c r="F203" s="162" t="s">
        <v>497</v>
      </c>
      <c r="H203" s="161" t="s">
        <v>19</v>
      </c>
      <c r="I203" s="163"/>
      <c r="L203" s="159"/>
      <c r="M203" s="164"/>
      <c r="T203" s="165"/>
      <c r="AT203" s="161" t="s">
        <v>158</v>
      </c>
      <c r="AU203" s="161" t="s">
        <v>81</v>
      </c>
      <c r="AV203" s="12" t="s">
        <v>79</v>
      </c>
      <c r="AW203" s="12" t="s">
        <v>33</v>
      </c>
      <c r="AX203" s="12" t="s">
        <v>72</v>
      </c>
      <c r="AY203" s="161" t="s">
        <v>143</v>
      </c>
    </row>
    <row r="204" spans="2:65" s="12" customFormat="1">
      <c r="B204" s="159"/>
      <c r="D204" s="160" t="s">
        <v>158</v>
      </c>
      <c r="E204" s="161" t="s">
        <v>19</v>
      </c>
      <c r="F204" s="162" t="s">
        <v>523</v>
      </c>
      <c r="H204" s="161" t="s">
        <v>19</v>
      </c>
      <c r="I204" s="163"/>
      <c r="L204" s="159"/>
      <c r="M204" s="164"/>
      <c r="T204" s="165"/>
      <c r="AT204" s="161" t="s">
        <v>158</v>
      </c>
      <c r="AU204" s="161" t="s">
        <v>81</v>
      </c>
      <c r="AV204" s="12" t="s">
        <v>79</v>
      </c>
      <c r="AW204" s="12" t="s">
        <v>33</v>
      </c>
      <c r="AX204" s="12" t="s">
        <v>72</v>
      </c>
      <c r="AY204" s="161" t="s">
        <v>143</v>
      </c>
    </row>
    <row r="205" spans="2:65" s="12" customFormat="1">
      <c r="B205" s="159"/>
      <c r="D205" s="160" t="s">
        <v>158</v>
      </c>
      <c r="E205" s="161" t="s">
        <v>19</v>
      </c>
      <c r="F205" s="162" t="s">
        <v>586</v>
      </c>
      <c r="H205" s="161" t="s">
        <v>19</v>
      </c>
      <c r="I205" s="163"/>
      <c r="L205" s="159"/>
      <c r="M205" s="164"/>
      <c r="T205" s="165"/>
      <c r="AT205" s="161" t="s">
        <v>158</v>
      </c>
      <c r="AU205" s="161" t="s">
        <v>81</v>
      </c>
      <c r="AV205" s="12" t="s">
        <v>79</v>
      </c>
      <c r="AW205" s="12" t="s">
        <v>33</v>
      </c>
      <c r="AX205" s="12" t="s">
        <v>72</v>
      </c>
      <c r="AY205" s="161" t="s">
        <v>143</v>
      </c>
    </row>
    <row r="206" spans="2:65" s="12" customFormat="1">
      <c r="B206" s="159"/>
      <c r="D206" s="160" t="s">
        <v>158</v>
      </c>
      <c r="E206" s="161" t="s">
        <v>19</v>
      </c>
      <c r="F206" s="162" t="s">
        <v>587</v>
      </c>
      <c r="H206" s="161" t="s">
        <v>19</v>
      </c>
      <c r="I206" s="163"/>
      <c r="L206" s="159"/>
      <c r="M206" s="164"/>
      <c r="T206" s="165"/>
      <c r="AT206" s="161" t="s">
        <v>158</v>
      </c>
      <c r="AU206" s="161" t="s">
        <v>81</v>
      </c>
      <c r="AV206" s="12" t="s">
        <v>79</v>
      </c>
      <c r="AW206" s="12" t="s">
        <v>33</v>
      </c>
      <c r="AX206" s="12" t="s">
        <v>72</v>
      </c>
      <c r="AY206" s="161" t="s">
        <v>143</v>
      </c>
    </row>
    <row r="207" spans="2:65" s="13" customFormat="1">
      <c r="B207" s="166"/>
      <c r="D207" s="160" t="s">
        <v>158</v>
      </c>
      <c r="E207" s="167" t="s">
        <v>19</v>
      </c>
      <c r="F207" s="168" t="s">
        <v>588</v>
      </c>
      <c r="H207" s="169">
        <v>16</v>
      </c>
      <c r="I207" s="170"/>
      <c r="L207" s="166"/>
      <c r="M207" s="171"/>
      <c r="T207" s="172"/>
      <c r="AT207" s="167" t="s">
        <v>158</v>
      </c>
      <c r="AU207" s="167" t="s">
        <v>81</v>
      </c>
      <c r="AV207" s="13" t="s">
        <v>81</v>
      </c>
      <c r="AW207" s="13" t="s">
        <v>33</v>
      </c>
      <c r="AX207" s="13" t="s">
        <v>72</v>
      </c>
      <c r="AY207" s="167" t="s">
        <v>143</v>
      </c>
    </row>
    <row r="208" spans="2:65" s="12" customFormat="1">
      <c r="B208" s="159"/>
      <c r="D208" s="160" t="s">
        <v>158</v>
      </c>
      <c r="E208" s="161" t="s">
        <v>19</v>
      </c>
      <c r="F208" s="162" t="s">
        <v>589</v>
      </c>
      <c r="H208" s="161" t="s">
        <v>19</v>
      </c>
      <c r="I208" s="163"/>
      <c r="L208" s="159"/>
      <c r="M208" s="164"/>
      <c r="T208" s="165"/>
      <c r="AT208" s="161" t="s">
        <v>158</v>
      </c>
      <c r="AU208" s="161" t="s">
        <v>81</v>
      </c>
      <c r="AV208" s="12" t="s">
        <v>79</v>
      </c>
      <c r="AW208" s="12" t="s">
        <v>33</v>
      </c>
      <c r="AX208" s="12" t="s">
        <v>72</v>
      </c>
      <c r="AY208" s="161" t="s">
        <v>143</v>
      </c>
    </row>
    <row r="209" spans="2:65" s="12" customFormat="1">
      <c r="B209" s="159"/>
      <c r="D209" s="160" t="s">
        <v>158</v>
      </c>
      <c r="E209" s="161" t="s">
        <v>19</v>
      </c>
      <c r="F209" s="162" t="s">
        <v>590</v>
      </c>
      <c r="H209" s="161" t="s">
        <v>19</v>
      </c>
      <c r="I209" s="163"/>
      <c r="L209" s="159"/>
      <c r="M209" s="164"/>
      <c r="T209" s="165"/>
      <c r="AT209" s="161" t="s">
        <v>158</v>
      </c>
      <c r="AU209" s="161" t="s">
        <v>81</v>
      </c>
      <c r="AV209" s="12" t="s">
        <v>79</v>
      </c>
      <c r="AW209" s="12" t="s">
        <v>33</v>
      </c>
      <c r="AX209" s="12" t="s">
        <v>72</v>
      </c>
      <c r="AY209" s="161" t="s">
        <v>143</v>
      </c>
    </row>
    <row r="210" spans="2:65" s="13" customFormat="1">
      <c r="B210" s="166"/>
      <c r="D210" s="160" t="s">
        <v>158</v>
      </c>
      <c r="E210" s="167" t="s">
        <v>19</v>
      </c>
      <c r="F210" s="168" t="s">
        <v>591</v>
      </c>
      <c r="H210" s="169">
        <v>22</v>
      </c>
      <c r="I210" s="170"/>
      <c r="L210" s="166"/>
      <c r="M210" s="171"/>
      <c r="T210" s="172"/>
      <c r="AT210" s="167" t="s">
        <v>158</v>
      </c>
      <c r="AU210" s="167" t="s">
        <v>81</v>
      </c>
      <c r="AV210" s="13" t="s">
        <v>81</v>
      </c>
      <c r="AW210" s="13" t="s">
        <v>33</v>
      </c>
      <c r="AX210" s="13" t="s">
        <v>72</v>
      </c>
      <c r="AY210" s="167" t="s">
        <v>143</v>
      </c>
    </row>
    <row r="211" spans="2:65" s="14" customFormat="1">
      <c r="B211" s="173"/>
      <c r="D211" s="160" t="s">
        <v>158</v>
      </c>
      <c r="E211" s="174" t="s">
        <v>19</v>
      </c>
      <c r="F211" s="175" t="s">
        <v>267</v>
      </c>
      <c r="H211" s="176">
        <v>38</v>
      </c>
      <c r="I211" s="177"/>
      <c r="L211" s="173"/>
      <c r="M211" s="178"/>
      <c r="T211" s="179"/>
      <c r="AT211" s="174" t="s">
        <v>158</v>
      </c>
      <c r="AU211" s="174" t="s">
        <v>81</v>
      </c>
      <c r="AV211" s="14" t="s">
        <v>168</v>
      </c>
      <c r="AW211" s="14" t="s">
        <v>33</v>
      </c>
      <c r="AX211" s="14" t="s">
        <v>79</v>
      </c>
      <c r="AY211" s="174" t="s">
        <v>143</v>
      </c>
    </row>
    <row r="212" spans="2:65" s="12" customFormat="1">
      <c r="B212" s="159"/>
      <c r="D212" s="160" t="s">
        <v>158</v>
      </c>
      <c r="E212" s="161" t="s">
        <v>19</v>
      </c>
      <c r="F212" s="162" t="s">
        <v>592</v>
      </c>
      <c r="H212" s="161" t="s">
        <v>19</v>
      </c>
      <c r="I212" s="163"/>
      <c r="L212" s="159"/>
      <c r="M212" s="164"/>
      <c r="T212" s="165"/>
      <c r="AT212" s="161" t="s">
        <v>158</v>
      </c>
      <c r="AU212" s="161" t="s">
        <v>81</v>
      </c>
      <c r="AV212" s="12" t="s">
        <v>79</v>
      </c>
      <c r="AW212" s="12" t="s">
        <v>33</v>
      </c>
      <c r="AX212" s="12" t="s">
        <v>72</v>
      </c>
      <c r="AY212" s="161" t="s">
        <v>143</v>
      </c>
    </row>
    <row r="213" spans="2:65" s="1" customFormat="1" ht="24.15" customHeight="1">
      <c r="B213" s="33"/>
      <c r="C213" s="132" t="s">
        <v>7</v>
      </c>
      <c r="D213" s="132" t="s">
        <v>146</v>
      </c>
      <c r="E213" s="133" t="s">
        <v>593</v>
      </c>
      <c r="F213" s="134" t="s">
        <v>594</v>
      </c>
      <c r="G213" s="135" t="s">
        <v>494</v>
      </c>
      <c r="H213" s="136">
        <v>552.28</v>
      </c>
      <c r="I213" s="137">
        <v>45.3</v>
      </c>
      <c r="J213" s="138">
        <f>ROUND(I213*H213,2)</f>
        <v>25018.28</v>
      </c>
      <c r="K213" s="134" t="s">
        <v>150</v>
      </c>
      <c r="L213" s="33"/>
      <c r="M213" s="139" t="s">
        <v>19</v>
      </c>
      <c r="N213" s="140" t="s">
        <v>43</v>
      </c>
      <c r="P213" s="141">
        <f>O213*H213</f>
        <v>0</v>
      </c>
      <c r="Q213" s="141">
        <v>5.9000000000000003E-4</v>
      </c>
      <c r="R213" s="141">
        <f>Q213*H213</f>
        <v>0.3258452</v>
      </c>
      <c r="S213" s="141">
        <v>0</v>
      </c>
      <c r="T213" s="142">
        <f>S213*H213</f>
        <v>0</v>
      </c>
      <c r="AR213" s="143" t="s">
        <v>168</v>
      </c>
      <c r="AT213" s="143" t="s">
        <v>146</v>
      </c>
      <c r="AU213" s="143" t="s">
        <v>81</v>
      </c>
      <c r="AY213" s="18" t="s">
        <v>143</v>
      </c>
      <c r="BE213" s="144">
        <f>IF(N213="základní",J213,0)</f>
        <v>25018.28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8" t="s">
        <v>79</v>
      </c>
      <c r="BK213" s="144">
        <f>ROUND(I213*H213,2)</f>
        <v>25018.28</v>
      </c>
      <c r="BL213" s="18" t="s">
        <v>168</v>
      </c>
      <c r="BM213" s="143" t="s">
        <v>595</v>
      </c>
    </row>
    <row r="214" spans="2:65" s="1" customFormat="1">
      <c r="B214" s="33"/>
      <c r="D214" s="145" t="s">
        <v>152</v>
      </c>
      <c r="F214" s="146" t="s">
        <v>596</v>
      </c>
      <c r="I214" s="147"/>
      <c r="L214" s="33"/>
      <c r="M214" s="148"/>
      <c r="T214" s="54"/>
      <c r="AT214" s="18" t="s">
        <v>152</v>
      </c>
      <c r="AU214" s="18" t="s">
        <v>81</v>
      </c>
    </row>
    <row r="215" spans="2:65" s="12" customFormat="1">
      <c r="B215" s="159"/>
      <c r="D215" s="160" t="s">
        <v>158</v>
      </c>
      <c r="E215" s="161" t="s">
        <v>19</v>
      </c>
      <c r="F215" s="162" t="s">
        <v>246</v>
      </c>
      <c r="H215" s="161" t="s">
        <v>19</v>
      </c>
      <c r="I215" s="163"/>
      <c r="L215" s="159"/>
      <c r="M215" s="164"/>
      <c r="T215" s="165"/>
      <c r="AT215" s="161" t="s">
        <v>158</v>
      </c>
      <c r="AU215" s="161" t="s">
        <v>81</v>
      </c>
      <c r="AV215" s="12" t="s">
        <v>79</v>
      </c>
      <c r="AW215" s="12" t="s">
        <v>33</v>
      </c>
      <c r="AX215" s="12" t="s">
        <v>72</v>
      </c>
      <c r="AY215" s="161" t="s">
        <v>143</v>
      </c>
    </row>
    <row r="216" spans="2:65" s="12" customFormat="1">
      <c r="B216" s="159"/>
      <c r="D216" s="160" t="s">
        <v>158</v>
      </c>
      <c r="E216" s="161" t="s">
        <v>19</v>
      </c>
      <c r="F216" s="162" t="s">
        <v>497</v>
      </c>
      <c r="H216" s="161" t="s">
        <v>19</v>
      </c>
      <c r="I216" s="163"/>
      <c r="L216" s="159"/>
      <c r="M216" s="164"/>
      <c r="T216" s="165"/>
      <c r="AT216" s="161" t="s">
        <v>158</v>
      </c>
      <c r="AU216" s="161" t="s">
        <v>81</v>
      </c>
      <c r="AV216" s="12" t="s">
        <v>79</v>
      </c>
      <c r="AW216" s="12" t="s">
        <v>33</v>
      </c>
      <c r="AX216" s="12" t="s">
        <v>72</v>
      </c>
      <c r="AY216" s="161" t="s">
        <v>143</v>
      </c>
    </row>
    <row r="217" spans="2:65" s="12" customFormat="1">
      <c r="B217" s="159"/>
      <c r="D217" s="160" t="s">
        <v>158</v>
      </c>
      <c r="E217" s="161" t="s">
        <v>19</v>
      </c>
      <c r="F217" s="162" t="s">
        <v>499</v>
      </c>
      <c r="H217" s="161" t="s">
        <v>19</v>
      </c>
      <c r="I217" s="163"/>
      <c r="L217" s="159"/>
      <c r="M217" s="164"/>
      <c r="T217" s="165"/>
      <c r="AT217" s="161" t="s">
        <v>158</v>
      </c>
      <c r="AU217" s="161" t="s">
        <v>81</v>
      </c>
      <c r="AV217" s="12" t="s">
        <v>79</v>
      </c>
      <c r="AW217" s="12" t="s">
        <v>33</v>
      </c>
      <c r="AX217" s="12" t="s">
        <v>72</v>
      </c>
      <c r="AY217" s="161" t="s">
        <v>143</v>
      </c>
    </row>
    <row r="218" spans="2:65" s="13" customFormat="1">
      <c r="B218" s="166"/>
      <c r="D218" s="160" t="s">
        <v>158</v>
      </c>
      <c r="E218" s="167" t="s">
        <v>19</v>
      </c>
      <c r="F218" s="168" t="s">
        <v>597</v>
      </c>
      <c r="H218" s="169">
        <v>33.44</v>
      </c>
      <c r="I218" s="170"/>
      <c r="L218" s="166"/>
      <c r="M218" s="171"/>
      <c r="T218" s="172"/>
      <c r="AT218" s="167" t="s">
        <v>158</v>
      </c>
      <c r="AU218" s="167" t="s">
        <v>81</v>
      </c>
      <c r="AV218" s="13" t="s">
        <v>81</v>
      </c>
      <c r="AW218" s="13" t="s">
        <v>33</v>
      </c>
      <c r="AX218" s="13" t="s">
        <v>72</v>
      </c>
      <c r="AY218" s="167" t="s">
        <v>143</v>
      </c>
    </row>
    <row r="219" spans="2:65" s="13" customFormat="1">
      <c r="B219" s="166"/>
      <c r="D219" s="160" t="s">
        <v>158</v>
      </c>
      <c r="E219" s="167" t="s">
        <v>19</v>
      </c>
      <c r="F219" s="168" t="s">
        <v>598</v>
      </c>
      <c r="H219" s="169">
        <v>32.64</v>
      </c>
      <c r="I219" s="170"/>
      <c r="L219" s="166"/>
      <c r="M219" s="171"/>
      <c r="T219" s="172"/>
      <c r="AT219" s="167" t="s">
        <v>158</v>
      </c>
      <c r="AU219" s="167" t="s">
        <v>81</v>
      </c>
      <c r="AV219" s="13" t="s">
        <v>81</v>
      </c>
      <c r="AW219" s="13" t="s">
        <v>33</v>
      </c>
      <c r="AX219" s="13" t="s">
        <v>72</v>
      </c>
      <c r="AY219" s="167" t="s">
        <v>143</v>
      </c>
    </row>
    <row r="220" spans="2:65" s="12" customFormat="1">
      <c r="B220" s="159"/>
      <c r="D220" s="160" t="s">
        <v>158</v>
      </c>
      <c r="E220" s="161" t="s">
        <v>19</v>
      </c>
      <c r="F220" s="162" t="s">
        <v>523</v>
      </c>
      <c r="H220" s="161" t="s">
        <v>19</v>
      </c>
      <c r="I220" s="163"/>
      <c r="L220" s="159"/>
      <c r="M220" s="164"/>
      <c r="T220" s="165"/>
      <c r="AT220" s="161" t="s">
        <v>158</v>
      </c>
      <c r="AU220" s="161" t="s">
        <v>81</v>
      </c>
      <c r="AV220" s="12" t="s">
        <v>79</v>
      </c>
      <c r="AW220" s="12" t="s">
        <v>33</v>
      </c>
      <c r="AX220" s="12" t="s">
        <v>72</v>
      </c>
      <c r="AY220" s="161" t="s">
        <v>143</v>
      </c>
    </row>
    <row r="221" spans="2:65" s="13" customFormat="1">
      <c r="B221" s="166"/>
      <c r="D221" s="160" t="s">
        <v>158</v>
      </c>
      <c r="E221" s="167" t="s">
        <v>19</v>
      </c>
      <c r="F221" s="168" t="s">
        <v>599</v>
      </c>
      <c r="H221" s="169">
        <v>93.76</v>
      </c>
      <c r="I221" s="170"/>
      <c r="L221" s="166"/>
      <c r="M221" s="171"/>
      <c r="T221" s="172"/>
      <c r="AT221" s="167" t="s">
        <v>158</v>
      </c>
      <c r="AU221" s="167" t="s">
        <v>81</v>
      </c>
      <c r="AV221" s="13" t="s">
        <v>81</v>
      </c>
      <c r="AW221" s="13" t="s">
        <v>33</v>
      </c>
      <c r="AX221" s="13" t="s">
        <v>72</v>
      </c>
      <c r="AY221" s="167" t="s">
        <v>143</v>
      </c>
    </row>
    <row r="222" spans="2:65" s="13" customFormat="1">
      <c r="B222" s="166"/>
      <c r="D222" s="160" t="s">
        <v>158</v>
      </c>
      <c r="E222" s="167" t="s">
        <v>19</v>
      </c>
      <c r="F222" s="168" t="s">
        <v>600</v>
      </c>
      <c r="H222" s="169">
        <v>13.3</v>
      </c>
      <c r="I222" s="170"/>
      <c r="L222" s="166"/>
      <c r="M222" s="171"/>
      <c r="T222" s="172"/>
      <c r="AT222" s="167" t="s">
        <v>158</v>
      </c>
      <c r="AU222" s="167" t="s">
        <v>81</v>
      </c>
      <c r="AV222" s="13" t="s">
        <v>81</v>
      </c>
      <c r="AW222" s="13" t="s">
        <v>33</v>
      </c>
      <c r="AX222" s="13" t="s">
        <v>72</v>
      </c>
      <c r="AY222" s="167" t="s">
        <v>143</v>
      </c>
    </row>
    <row r="223" spans="2:65" s="13" customFormat="1">
      <c r="B223" s="166"/>
      <c r="D223" s="160" t="s">
        <v>158</v>
      </c>
      <c r="E223" s="167" t="s">
        <v>19</v>
      </c>
      <c r="F223" s="168" t="s">
        <v>601</v>
      </c>
      <c r="H223" s="169">
        <v>51</v>
      </c>
      <c r="I223" s="170"/>
      <c r="L223" s="166"/>
      <c r="M223" s="171"/>
      <c r="T223" s="172"/>
      <c r="AT223" s="167" t="s">
        <v>158</v>
      </c>
      <c r="AU223" s="167" t="s">
        <v>81</v>
      </c>
      <c r="AV223" s="13" t="s">
        <v>81</v>
      </c>
      <c r="AW223" s="13" t="s">
        <v>33</v>
      </c>
      <c r="AX223" s="13" t="s">
        <v>72</v>
      </c>
      <c r="AY223" s="167" t="s">
        <v>143</v>
      </c>
    </row>
    <row r="224" spans="2:65" s="13" customFormat="1">
      <c r="B224" s="166"/>
      <c r="D224" s="160" t="s">
        <v>158</v>
      </c>
      <c r="E224" s="167" t="s">
        <v>19</v>
      </c>
      <c r="F224" s="168" t="s">
        <v>602</v>
      </c>
      <c r="H224" s="169">
        <v>13.2</v>
      </c>
      <c r="I224" s="170"/>
      <c r="L224" s="166"/>
      <c r="M224" s="171"/>
      <c r="T224" s="172"/>
      <c r="AT224" s="167" t="s">
        <v>158</v>
      </c>
      <c r="AU224" s="167" t="s">
        <v>81</v>
      </c>
      <c r="AV224" s="13" t="s">
        <v>81</v>
      </c>
      <c r="AW224" s="13" t="s">
        <v>33</v>
      </c>
      <c r="AX224" s="13" t="s">
        <v>72</v>
      </c>
      <c r="AY224" s="167" t="s">
        <v>143</v>
      </c>
    </row>
    <row r="225" spans="2:65" s="13" customFormat="1">
      <c r="B225" s="166"/>
      <c r="D225" s="160" t="s">
        <v>158</v>
      </c>
      <c r="E225" s="167" t="s">
        <v>19</v>
      </c>
      <c r="F225" s="168" t="s">
        <v>603</v>
      </c>
      <c r="H225" s="169">
        <v>9.7200000000000006</v>
      </c>
      <c r="I225" s="170"/>
      <c r="L225" s="166"/>
      <c r="M225" s="171"/>
      <c r="T225" s="172"/>
      <c r="AT225" s="167" t="s">
        <v>158</v>
      </c>
      <c r="AU225" s="167" t="s">
        <v>81</v>
      </c>
      <c r="AV225" s="13" t="s">
        <v>81</v>
      </c>
      <c r="AW225" s="13" t="s">
        <v>33</v>
      </c>
      <c r="AX225" s="13" t="s">
        <v>72</v>
      </c>
      <c r="AY225" s="167" t="s">
        <v>143</v>
      </c>
    </row>
    <row r="226" spans="2:65" s="12" customFormat="1">
      <c r="B226" s="159"/>
      <c r="D226" s="160" t="s">
        <v>158</v>
      </c>
      <c r="E226" s="161" t="s">
        <v>19</v>
      </c>
      <c r="F226" s="162" t="s">
        <v>530</v>
      </c>
      <c r="H226" s="161" t="s">
        <v>19</v>
      </c>
      <c r="I226" s="163"/>
      <c r="L226" s="159"/>
      <c r="M226" s="164"/>
      <c r="T226" s="165"/>
      <c r="AT226" s="161" t="s">
        <v>158</v>
      </c>
      <c r="AU226" s="161" t="s">
        <v>81</v>
      </c>
      <c r="AV226" s="12" t="s">
        <v>79</v>
      </c>
      <c r="AW226" s="12" t="s">
        <v>33</v>
      </c>
      <c r="AX226" s="12" t="s">
        <v>72</v>
      </c>
      <c r="AY226" s="161" t="s">
        <v>143</v>
      </c>
    </row>
    <row r="227" spans="2:65" s="13" customFormat="1">
      <c r="B227" s="166"/>
      <c r="D227" s="160" t="s">
        <v>158</v>
      </c>
      <c r="E227" s="167" t="s">
        <v>19</v>
      </c>
      <c r="F227" s="168" t="s">
        <v>604</v>
      </c>
      <c r="H227" s="169">
        <v>225.12</v>
      </c>
      <c r="I227" s="170"/>
      <c r="L227" s="166"/>
      <c r="M227" s="171"/>
      <c r="T227" s="172"/>
      <c r="AT227" s="167" t="s">
        <v>158</v>
      </c>
      <c r="AU227" s="167" t="s">
        <v>81</v>
      </c>
      <c r="AV227" s="13" t="s">
        <v>81</v>
      </c>
      <c r="AW227" s="13" t="s">
        <v>33</v>
      </c>
      <c r="AX227" s="13" t="s">
        <v>72</v>
      </c>
      <c r="AY227" s="167" t="s">
        <v>143</v>
      </c>
    </row>
    <row r="228" spans="2:65" s="13" customFormat="1">
      <c r="B228" s="166"/>
      <c r="D228" s="160" t="s">
        <v>158</v>
      </c>
      <c r="E228" s="167" t="s">
        <v>19</v>
      </c>
      <c r="F228" s="168" t="s">
        <v>605</v>
      </c>
      <c r="H228" s="169">
        <v>80.099999999999994</v>
      </c>
      <c r="I228" s="170"/>
      <c r="L228" s="166"/>
      <c r="M228" s="171"/>
      <c r="T228" s="172"/>
      <c r="AT228" s="167" t="s">
        <v>158</v>
      </c>
      <c r="AU228" s="167" t="s">
        <v>81</v>
      </c>
      <c r="AV228" s="13" t="s">
        <v>81</v>
      </c>
      <c r="AW228" s="13" t="s">
        <v>33</v>
      </c>
      <c r="AX228" s="13" t="s">
        <v>72</v>
      </c>
      <c r="AY228" s="167" t="s">
        <v>143</v>
      </c>
    </row>
    <row r="229" spans="2:65" s="14" customFormat="1">
      <c r="B229" s="173"/>
      <c r="D229" s="160" t="s">
        <v>158</v>
      </c>
      <c r="E229" s="174" t="s">
        <v>19</v>
      </c>
      <c r="F229" s="175" t="s">
        <v>267</v>
      </c>
      <c r="H229" s="176">
        <v>552.28</v>
      </c>
      <c r="I229" s="177"/>
      <c r="L229" s="173"/>
      <c r="M229" s="178"/>
      <c r="T229" s="179"/>
      <c r="AT229" s="174" t="s">
        <v>158</v>
      </c>
      <c r="AU229" s="174" t="s">
        <v>81</v>
      </c>
      <c r="AV229" s="14" t="s">
        <v>168</v>
      </c>
      <c r="AW229" s="14" t="s">
        <v>33</v>
      </c>
      <c r="AX229" s="14" t="s">
        <v>79</v>
      </c>
      <c r="AY229" s="174" t="s">
        <v>143</v>
      </c>
    </row>
    <row r="230" spans="2:65" s="12" customFormat="1" ht="20.399999999999999">
      <c r="B230" s="159"/>
      <c r="D230" s="160" t="s">
        <v>158</v>
      </c>
      <c r="E230" s="161" t="s">
        <v>19</v>
      </c>
      <c r="F230" s="162" t="s">
        <v>606</v>
      </c>
      <c r="H230" s="161" t="s">
        <v>19</v>
      </c>
      <c r="I230" s="163"/>
      <c r="L230" s="159"/>
      <c r="M230" s="164"/>
      <c r="T230" s="165"/>
      <c r="AT230" s="161" t="s">
        <v>158</v>
      </c>
      <c r="AU230" s="161" t="s">
        <v>81</v>
      </c>
      <c r="AV230" s="12" t="s">
        <v>79</v>
      </c>
      <c r="AW230" s="12" t="s">
        <v>33</v>
      </c>
      <c r="AX230" s="12" t="s">
        <v>72</v>
      </c>
      <c r="AY230" s="161" t="s">
        <v>143</v>
      </c>
    </row>
    <row r="231" spans="2:65" s="1" customFormat="1" ht="24.15" customHeight="1">
      <c r="B231" s="33"/>
      <c r="C231" s="132" t="s">
        <v>268</v>
      </c>
      <c r="D231" s="132" t="s">
        <v>146</v>
      </c>
      <c r="E231" s="133" t="s">
        <v>607</v>
      </c>
      <c r="F231" s="134" t="s">
        <v>608</v>
      </c>
      <c r="G231" s="135" t="s">
        <v>494</v>
      </c>
      <c r="H231" s="136">
        <v>22</v>
      </c>
      <c r="I231" s="137">
        <v>218.4</v>
      </c>
      <c r="J231" s="138">
        <f>ROUND(I231*H231,2)</f>
        <v>4804.8</v>
      </c>
      <c r="K231" s="134" t="s">
        <v>150</v>
      </c>
      <c r="L231" s="33"/>
      <c r="M231" s="139" t="s">
        <v>19</v>
      </c>
      <c r="N231" s="140" t="s">
        <v>43</v>
      </c>
      <c r="P231" s="141">
        <f>O231*H231</f>
        <v>0</v>
      </c>
      <c r="Q231" s="141">
        <v>6.3000000000000003E-4</v>
      </c>
      <c r="R231" s="141">
        <f>Q231*H231</f>
        <v>1.3860000000000001E-2</v>
      </c>
      <c r="S231" s="141">
        <v>0</v>
      </c>
      <c r="T231" s="142">
        <f>S231*H231</f>
        <v>0</v>
      </c>
      <c r="AR231" s="143" t="s">
        <v>168</v>
      </c>
      <c r="AT231" s="143" t="s">
        <v>146</v>
      </c>
      <c r="AU231" s="143" t="s">
        <v>81</v>
      </c>
      <c r="AY231" s="18" t="s">
        <v>143</v>
      </c>
      <c r="BE231" s="144">
        <f>IF(N231="základní",J231,0)</f>
        <v>4804.8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79</v>
      </c>
      <c r="BK231" s="144">
        <f>ROUND(I231*H231,2)</f>
        <v>4804.8</v>
      </c>
      <c r="BL231" s="18" t="s">
        <v>168</v>
      </c>
      <c r="BM231" s="143" t="s">
        <v>609</v>
      </c>
    </row>
    <row r="232" spans="2:65" s="1" customFormat="1">
      <c r="B232" s="33"/>
      <c r="D232" s="145" t="s">
        <v>152</v>
      </c>
      <c r="F232" s="146" t="s">
        <v>610</v>
      </c>
      <c r="I232" s="147"/>
      <c r="L232" s="33"/>
      <c r="M232" s="148"/>
      <c r="T232" s="54"/>
      <c r="AT232" s="18" t="s">
        <v>152</v>
      </c>
      <c r="AU232" s="18" t="s">
        <v>81</v>
      </c>
    </row>
    <row r="233" spans="2:65" s="12" customFormat="1">
      <c r="B233" s="159"/>
      <c r="D233" s="160" t="s">
        <v>158</v>
      </c>
      <c r="E233" s="161" t="s">
        <v>19</v>
      </c>
      <c r="F233" s="162" t="s">
        <v>246</v>
      </c>
      <c r="H233" s="161" t="s">
        <v>19</v>
      </c>
      <c r="I233" s="163"/>
      <c r="L233" s="159"/>
      <c r="M233" s="164"/>
      <c r="T233" s="165"/>
      <c r="AT233" s="161" t="s">
        <v>158</v>
      </c>
      <c r="AU233" s="161" t="s">
        <v>81</v>
      </c>
      <c r="AV233" s="12" t="s">
        <v>79</v>
      </c>
      <c r="AW233" s="12" t="s">
        <v>33</v>
      </c>
      <c r="AX233" s="12" t="s">
        <v>72</v>
      </c>
      <c r="AY233" s="161" t="s">
        <v>143</v>
      </c>
    </row>
    <row r="234" spans="2:65" s="12" customFormat="1">
      <c r="B234" s="159"/>
      <c r="D234" s="160" t="s">
        <v>158</v>
      </c>
      <c r="E234" s="161" t="s">
        <v>19</v>
      </c>
      <c r="F234" s="162" t="s">
        <v>521</v>
      </c>
      <c r="H234" s="161" t="s">
        <v>19</v>
      </c>
      <c r="I234" s="163"/>
      <c r="L234" s="159"/>
      <c r="M234" s="164"/>
      <c r="T234" s="165"/>
      <c r="AT234" s="161" t="s">
        <v>158</v>
      </c>
      <c r="AU234" s="161" t="s">
        <v>81</v>
      </c>
      <c r="AV234" s="12" t="s">
        <v>79</v>
      </c>
      <c r="AW234" s="12" t="s">
        <v>33</v>
      </c>
      <c r="AX234" s="12" t="s">
        <v>72</v>
      </c>
      <c r="AY234" s="161" t="s">
        <v>143</v>
      </c>
    </row>
    <row r="235" spans="2:65" s="12" customFormat="1">
      <c r="B235" s="159"/>
      <c r="D235" s="160" t="s">
        <v>158</v>
      </c>
      <c r="E235" s="161" t="s">
        <v>19</v>
      </c>
      <c r="F235" s="162" t="s">
        <v>499</v>
      </c>
      <c r="H235" s="161" t="s">
        <v>19</v>
      </c>
      <c r="I235" s="163"/>
      <c r="L235" s="159"/>
      <c r="M235" s="164"/>
      <c r="T235" s="165"/>
      <c r="AT235" s="161" t="s">
        <v>158</v>
      </c>
      <c r="AU235" s="161" t="s">
        <v>81</v>
      </c>
      <c r="AV235" s="12" t="s">
        <v>79</v>
      </c>
      <c r="AW235" s="12" t="s">
        <v>33</v>
      </c>
      <c r="AX235" s="12" t="s">
        <v>72</v>
      </c>
      <c r="AY235" s="161" t="s">
        <v>143</v>
      </c>
    </row>
    <row r="236" spans="2:65" s="12" customFormat="1">
      <c r="B236" s="159"/>
      <c r="D236" s="160" t="s">
        <v>158</v>
      </c>
      <c r="E236" s="161" t="s">
        <v>19</v>
      </c>
      <c r="F236" s="162" t="s">
        <v>523</v>
      </c>
      <c r="H236" s="161" t="s">
        <v>19</v>
      </c>
      <c r="I236" s="163"/>
      <c r="L236" s="159"/>
      <c r="M236" s="164"/>
      <c r="T236" s="165"/>
      <c r="AT236" s="161" t="s">
        <v>158</v>
      </c>
      <c r="AU236" s="161" t="s">
        <v>81</v>
      </c>
      <c r="AV236" s="12" t="s">
        <v>79</v>
      </c>
      <c r="AW236" s="12" t="s">
        <v>33</v>
      </c>
      <c r="AX236" s="12" t="s">
        <v>72</v>
      </c>
      <c r="AY236" s="161" t="s">
        <v>143</v>
      </c>
    </row>
    <row r="237" spans="2:65" s="13" customFormat="1">
      <c r="B237" s="166"/>
      <c r="D237" s="160" t="s">
        <v>158</v>
      </c>
      <c r="E237" s="167" t="s">
        <v>19</v>
      </c>
      <c r="F237" s="168" t="s">
        <v>611</v>
      </c>
      <c r="H237" s="169">
        <v>22</v>
      </c>
      <c r="I237" s="170"/>
      <c r="L237" s="166"/>
      <c r="M237" s="171"/>
      <c r="T237" s="172"/>
      <c r="AT237" s="167" t="s">
        <v>158</v>
      </c>
      <c r="AU237" s="167" t="s">
        <v>81</v>
      </c>
      <c r="AV237" s="13" t="s">
        <v>81</v>
      </c>
      <c r="AW237" s="13" t="s">
        <v>33</v>
      </c>
      <c r="AX237" s="13" t="s">
        <v>72</v>
      </c>
      <c r="AY237" s="167" t="s">
        <v>143</v>
      </c>
    </row>
    <row r="238" spans="2:65" s="14" customFormat="1">
      <c r="B238" s="173"/>
      <c r="D238" s="160" t="s">
        <v>158</v>
      </c>
      <c r="E238" s="174" t="s">
        <v>19</v>
      </c>
      <c r="F238" s="175" t="s">
        <v>267</v>
      </c>
      <c r="H238" s="176">
        <v>22</v>
      </c>
      <c r="I238" s="177"/>
      <c r="L238" s="173"/>
      <c r="M238" s="178"/>
      <c r="T238" s="179"/>
      <c r="AT238" s="174" t="s">
        <v>158</v>
      </c>
      <c r="AU238" s="174" t="s">
        <v>81</v>
      </c>
      <c r="AV238" s="14" t="s">
        <v>168</v>
      </c>
      <c r="AW238" s="14" t="s">
        <v>33</v>
      </c>
      <c r="AX238" s="14" t="s">
        <v>79</v>
      </c>
      <c r="AY238" s="174" t="s">
        <v>143</v>
      </c>
    </row>
    <row r="239" spans="2:65" s="1" customFormat="1" ht="24.15" customHeight="1">
      <c r="B239" s="33"/>
      <c r="C239" s="132" t="s">
        <v>275</v>
      </c>
      <c r="D239" s="132" t="s">
        <v>146</v>
      </c>
      <c r="E239" s="133" t="s">
        <v>612</v>
      </c>
      <c r="F239" s="134" t="s">
        <v>613</v>
      </c>
      <c r="G239" s="135" t="s">
        <v>494</v>
      </c>
      <c r="H239" s="136">
        <v>552.28</v>
      </c>
      <c r="I239" s="137">
        <v>23.6</v>
      </c>
      <c r="J239" s="138">
        <f>ROUND(I239*H239,2)</f>
        <v>13033.81</v>
      </c>
      <c r="K239" s="134" t="s">
        <v>150</v>
      </c>
      <c r="L239" s="33"/>
      <c r="M239" s="139" t="s">
        <v>19</v>
      </c>
      <c r="N239" s="140" t="s">
        <v>43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168</v>
      </c>
      <c r="AT239" s="143" t="s">
        <v>146</v>
      </c>
      <c r="AU239" s="143" t="s">
        <v>81</v>
      </c>
      <c r="AY239" s="18" t="s">
        <v>143</v>
      </c>
      <c r="BE239" s="144">
        <f>IF(N239="základní",J239,0)</f>
        <v>13033.81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8" t="s">
        <v>79</v>
      </c>
      <c r="BK239" s="144">
        <f>ROUND(I239*H239,2)</f>
        <v>13033.81</v>
      </c>
      <c r="BL239" s="18" t="s">
        <v>168</v>
      </c>
      <c r="BM239" s="143" t="s">
        <v>614</v>
      </c>
    </row>
    <row r="240" spans="2:65" s="1" customFormat="1">
      <c r="B240" s="33"/>
      <c r="D240" s="145" t="s">
        <v>152</v>
      </c>
      <c r="F240" s="146" t="s">
        <v>615</v>
      </c>
      <c r="I240" s="147"/>
      <c r="L240" s="33"/>
      <c r="M240" s="148"/>
      <c r="T240" s="54"/>
      <c r="AT240" s="18" t="s">
        <v>152</v>
      </c>
      <c r="AU240" s="18" t="s">
        <v>81</v>
      </c>
    </row>
    <row r="241" spans="2:65" s="1" customFormat="1" ht="24.15" customHeight="1">
      <c r="B241" s="33"/>
      <c r="C241" s="132" t="s">
        <v>282</v>
      </c>
      <c r="D241" s="132" t="s">
        <v>146</v>
      </c>
      <c r="E241" s="133" t="s">
        <v>616</v>
      </c>
      <c r="F241" s="134" t="s">
        <v>617</v>
      </c>
      <c r="G241" s="135" t="s">
        <v>494</v>
      </c>
      <c r="H241" s="136">
        <v>22</v>
      </c>
      <c r="I241" s="137">
        <v>127.2</v>
      </c>
      <c r="J241" s="138">
        <f>ROUND(I241*H241,2)</f>
        <v>2798.4</v>
      </c>
      <c r="K241" s="134" t="s">
        <v>150</v>
      </c>
      <c r="L241" s="33"/>
      <c r="M241" s="139" t="s">
        <v>19</v>
      </c>
      <c r="N241" s="140" t="s">
        <v>43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168</v>
      </c>
      <c r="AT241" s="143" t="s">
        <v>146</v>
      </c>
      <c r="AU241" s="143" t="s">
        <v>81</v>
      </c>
      <c r="AY241" s="18" t="s">
        <v>143</v>
      </c>
      <c r="BE241" s="144">
        <f>IF(N241="základní",J241,0)</f>
        <v>2798.4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8" t="s">
        <v>79</v>
      </c>
      <c r="BK241" s="144">
        <f>ROUND(I241*H241,2)</f>
        <v>2798.4</v>
      </c>
      <c r="BL241" s="18" t="s">
        <v>168</v>
      </c>
      <c r="BM241" s="143" t="s">
        <v>618</v>
      </c>
    </row>
    <row r="242" spans="2:65" s="1" customFormat="1">
      <c r="B242" s="33"/>
      <c r="D242" s="145" t="s">
        <v>152</v>
      </c>
      <c r="F242" s="146" t="s">
        <v>619</v>
      </c>
      <c r="I242" s="147"/>
      <c r="L242" s="33"/>
      <c r="M242" s="148"/>
      <c r="T242" s="54"/>
      <c r="AT242" s="18" t="s">
        <v>152</v>
      </c>
      <c r="AU242" s="18" t="s">
        <v>81</v>
      </c>
    </row>
    <row r="243" spans="2:65" s="1" customFormat="1" ht="24.15" customHeight="1">
      <c r="B243" s="33"/>
      <c r="C243" s="132" t="s">
        <v>288</v>
      </c>
      <c r="D243" s="132" t="s">
        <v>146</v>
      </c>
      <c r="E243" s="133" t="s">
        <v>620</v>
      </c>
      <c r="F243" s="134" t="s">
        <v>621</v>
      </c>
      <c r="G243" s="135" t="s">
        <v>149</v>
      </c>
      <c r="H243" s="136">
        <v>2</v>
      </c>
      <c r="I243" s="137">
        <v>309</v>
      </c>
      <c r="J243" s="138">
        <f>ROUND(I243*H243,2)</f>
        <v>618</v>
      </c>
      <c r="K243" s="134" t="s">
        <v>150</v>
      </c>
      <c r="L243" s="33"/>
      <c r="M243" s="139" t="s">
        <v>19</v>
      </c>
      <c r="N243" s="140" t="s">
        <v>43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168</v>
      </c>
      <c r="AT243" s="143" t="s">
        <v>146</v>
      </c>
      <c r="AU243" s="143" t="s">
        <v>81</v>
      </c>
      <c r="AY243" s="18" t="s">
        <v>143</v>
      </c>
      <c r="BE243" s="144">
        <f>IF(N243="základní",J243,0)</f>
        <v>618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8" t="s">
        <v>79</v>
      </c>
      <c r="BK243" s="144">
        <f>ROUND(I243*H243,2)</f>
        <v>618</v>
      </c>
      <c r="BL243" s="18" t="s">
        <v>168</v>
      </c>
      <c r="BM243" s="143" t="s">
        <v>622</v>
      </c>
    </row>
    <row r="244" spans="2:65" s="1" customFormat="1">
      <c r="B244" s="33"/>
      <c r="D244" s="145" t="s">
        <v>152</v>
      </c>
      <c r="F244" s="146" t="s">
        <v>623</v>
      </c>
      <c r="I244" s="147"/>
      <c r="L244" s="33"/>
      <c r="M244" s="148"/>
      <c r="T244" s="54"/>
      <c r="AT244" s="18" t="s">
        <v>152</v>
      </c>
      <c r="AU244" s="18" t="s">
        <v>81</v>
      </c>
    </row>
    <row r="245" spans="2:65" s="1" customFormat="1" ht="33" customHeight="1">
      <c r="B245" s="33"/>
      <c r="C245" s="132" t="s">
        <v>294</v>
      </c>
      <c r="D245" s="132" t="s">
        <v>146</v>
      </c>
      <c r="E245" s="133" t="s">
        <v>624</v>
      </c>
      <c r="F245" s="134" t="s">
        <v>625</v>
      </c>
      <c r="G245" s="135" t="s">
        <v>149</v>
      </c>
      <c r="H245" s="136">
        <v>38</v>
      </c>
      <c r="I245" s="137">
        <v>7.65</v>
      </c>
      <c r="J245" s="138">
        <f>ROUND(I245*H245,2)</f>
        <v>290.7</v>
      </c>
      <c r="K245" s="134" t="s">
        <v>150</v>
      </c>
      <c r="L245" s="33"/>
      <c r="M245" s="139" t="s">
        <v>19</v>
      </c>
      <c r="N245" s="140" t="s">
        <v>43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168</v>
      </c>
      <c r="AT245" s="143" t="s">
        <v>146</v>
      </c>
      <c r="AU245" s="143" t="s">
        <v>81</v>
      </c>
      <c r="AY245" s="18" t="s">
        <v>143</v>
      </c>
      <c r="BE245" s="144">
        <f>IF(N245="základní",J245,0)</f>
        <v>290.7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8" t="s">
        <v>79</v>
      </c>
      <c r="BK245" s="144">
        <f>ROUND(I245*H245,2)</f>
        <v>290.7</v>
      </c>
      <c r="BL245" s="18" t="s">
        <v>168</v>
      </c>
      <c r="BM245" s="143" t="s">
        <v>626</v>
      </c>
    </row>
    <row r="246" spans="2:65" s="1" customFormat="1">
      <c r="B246" s="33"/>
      <c r="D246" s="145" t="s">
        <v>152</v>
      </c>
      <c r="F246" s="146" t="s">
        <v>627</v>
      </c>
      <c r="I246" s="147"/>
      <c r="L246" s="33"/>
      <c r="M246" s="148"/>
      <c r="T246" s="54"/>
      <c r="AT246" s="18" t="s">
        <v>152</v>
      </c>
      <c r="AU246" s="18" t="s">
        <v>81</v>
      </c>
    </row>
    <row r="247" spans="2:65" s="13" customFormat="1">
      <c r="B247" s="166"/>
      <c r="D247" s="160" t="s">
        <v>158</v>
      </c>
      <c r="F247" s="168" t="s">
        <v>628</v>
      </c>
      <c r="H247" s="169">
        <v>38</v>
      </c>
      <c r="I247" s="170"/>
      <c r="L247" s="166"/>
      <c r="M247" s="171"/>
      <c r="T247" s="172"/>
      <c r="AT247" s="167" t="s">
        <v>158</v>
      </c>
      <c r="AU247" s="167" t="s">
        <v>81</v>
      </c>
      <c r="AV247" s="13" t="s">
        <v>81</v>
      </c>
      <c r="AW247" s="13" t="s">
        <v>4</v>
      </c>
      <c r="AX247" s="13" t="s">
        <v>79</v>
      </c>
      <c r="AY247" s="167" t="s">
        <v>143</v>
      </c>
    </row>
    <row r="248" spans="2:65" s="1" customFormat="1" ht="37.799999999999997" customHeight="1">
      <c r="B248" s="33"/>
      <c r="C248" s="132" t="s">
        <v>303</v>
      </c>
      <c r="D248" s="132" t="s">
        <v>146</v>
      </c>
      <c r="E248" s="133" t="s">
        <v>629</v>
      </c>
      <c r="F248" s="134" t="s">
        <v>630</v>
      </c>
      <c r="G248" s="135" t="s">
        <v>511</v>
      </c>
      <c r="H248" s="136">
        <v>917.35</v>
      </c>
      <c r="I248" s="137">
        <v>111</v>
      </c>
      <c r="J248" s="138">
        <f>ROUND(I248*H248,2)</f>
        <v>101825.85</v>
      </c>
      <c r="K248" s="134" t="s">
        <v>150</v>
      </c>
      <c r="L248" s="33"/>
      <c r="M248" s="139" t="s">
        <v>19</v>
      </c>
      <c r="N248" s="140" t="s">
        <v>43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168</v>
      </c>
      <c r="AT248" s="143" t="s">
        <v>146</v>
      </c>
      <c r="AU248" s="143" t="s">
        <v>81</v>
      </c>
      <c r="AY248" s="18" t="s">
        <v>143</v>
      </c>
      <c r="BE248" s="144">
        <f>IF(N248="základní",J248,0)</f>
        <v>101825.85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8" t="s">
        <v>79</v>
      </c>
      <c r="BK248" s="144">
        <f>ROUND(I248*H248,2)</f>
        <v>101825.85</v>
      </c>
      <c r="BL248" s="18" t="s">
        <v>168</v>
      </c>
      <c r="BM248" s="143" t="s">
        <v>631</v>
      </c>
    </row>
    <row r="249" spans="2:65" s="1" customFormat="1">
      <c r="B249" s="33"/>
      <c r="D249" s="145" t="s">
        <v>152</v>
      </c>
      <c r="F249" s="146" t="s">
        <v>632</v>
      </c>
      <c r="I249" s="147"/>
      <c r="L249" s="33"/>
      <c r="M249" s="148"/>
      <c r="T249" s="54"/>
      <c r="AT249" s="18" t="s">
        <v>152</v>
      </c>
      <c r="AU249" s="18" t="s">
        <v>81</v>
      </c>
    </row>
    <row r="250" spans="2:65" s="12" customFormat="1">
      <c r="B250" s="159"/>
      <c r="D250" s="160" t="s">
        <v>158</v>
      </c>
      <c r="E250" s="161" t="s">
        <v>19</v>
      </c>
      <c r="F250" s="162" t="s">
        <v>633</v>
      </c>
      <c r="H250" s="161" t="s">
        <v>19</v>
      </c>
      <c r="I250" s="163"/>
      <c r="L250" s="159"/>
      <c r="M250" s="164"/>
      <c r="T250" s="165"/>
      <c r="AT250" s="161" t="s">
        <v>158</v>
      </c>
      <c r="AU250" s="161" t="s">
        <v>81</v>
      </c>
      <c r="AV250" s="12" t="s">
        <v>79</v>
      </c>
      <c r="AW250" s="12" t="s">
        <v>33</v>
      </c>
      <c r="AX250" s="12" t="s">
        <v>72</v>
      </c>
      <c r="AY250" s="161" t="s">
        <v>143</v>
      </c>
    </row>
    <row r="251" spans="2:65" s="12" customFormat="1">
      <c r="B251" s="159"/>
      <c r="D251" s="160" t="s">
        <v>158</v>
      </c>
      <c r="E251" s="161" t="s">
        <v>19</v>
      </c>
      <c r="F251" s="162" t="s">
        <v>634</v>
      </c>
      <c r="H251" s="161" t="s">
        <v>19</v>
      </c>
      <c r="I251" s="163"/>
      <c r="L251" s="159"/>
      <c r="M251" s="164"/>
      <c r="T251" s="165"/>
      <c r="AT251" s="161" t="s">
        <v>158</v>
      </c>
      <c r="AU251" s="161" t="s">
        <v>81</v>
      </c>
      <c r="AV251" s="12" t="s">
        <v>79</v>
      </c>
      <c r="AW251" s="12" t="s">
        <v>33</v>
      </c>
      <c r="AX251" s="12" t="s">
        <v>72</v>
      </c>
      <c r="AY251" s="161" t="s">
        <v>143</v>
      </c>
    </row>
    <row r="252" spans="2:65" s="12" customFormat="1">
      <c r="B252" s="159"/>
      <c r="D252" s="160" t="s">
        <v>158</v>
      </c>
      <c r="E252" s="161" t="s">
        <v>19</v>
      </c>
      <c r="F252" s="162" t="s">
        <v>635</v>
      </c>
      <c r="H252" s="161" t="s">
        <v>19</v>
      </c>
      <c r="I252" s="163"/>
      <c r="L252" s="159"/>
      <c r="M252" s="164"/>
      <c r="T252" s="165"/>
      <c r="AT252" s="161" t="s">
        <v>158</v>
      </c>
      <c r="AU252" s="161" t="s">
        <v>81</v>
      </c>
      <c r="AV252" s="12" t="s">
        <v>79</v>
      </c>
      <c r="AW252" s="12" t="s">
        <v>33</v>
      </c>
      <c r="AX252" s="12" t="s">
        <v>72</v>
      </c>
      <c r="AY252" s="161" t="s">
        <v>143</v>
      </c>
    </row>
    <row r="253" spans="2:65" s="13" customFormat="1">
      <c r="B253" s="166"/>
      <c r="D253" s="160" t="s">
        <v>158</v>
      </c>
      <c r="E253" s="167" t="s">
        <v>19</v>
      </c>
      <c r="F253" s="168" t="s">
        <v>636</v>
      </c>
      <c r="H253" s="169">
        <v>21.28</v>
      </c>
      <c r="I253" s="170"/>
      <c r="L253" s="166"/>
      <c r="M253" s="171"/>
      <c r="T253" s="172"/>
      <c r="AT253" s="167" t="s">
        <v>158</v>
      </c>
      <c r="AU253" s="167" t="s">
        <v>81</v>
      </c>
      <c r="AV253" s="13" t="s">
        <v>81</v>
      </c>
      <c r="AW253" s="13" t="s">
        <v>33</v>
      </c>
      <c r="AX253" s="13" t="s">
        <v>72</v>
      </c>
      <c r="AY253" s="167" t="s">
        <v>143</v>
      </c>
    </row>
    <row r="254" spans="2:65" s="12" customFormat="1">
      <c r="B254" s="159"/>
      <c r="D254" s="160" t="s">
        <v>158</v>
      </c>
      <c r="E254" s="161" t="s">
        <v>19</v>
      </c>
      <c r="F254" s="162" t="s">
        <v>637</v>
      </c>
      <c r="H254" s="161" t="s">
        <v>19</v>
      </c>
      <c r="I254" s="163"/>
      <c r="L254" s="159"/>
      <c r="M254" s="164"/>
      <c r="T254" s="165"/>
      <c r="AT254" s="161" t="s">
        <v>158</v>
      </c>
      <c r="AU254" s="161" t="s">
        <v>81</v>
      </c>
      <c r="AV254" s="12" t="s">
        <v>79</v>
      </c>
      <c r="AW254" s="12" t="s">
        <v>33</v>
      </c>
      <c r="AX254" s="12" t="s">
        <v>72</v>
      </c>
      <c r="AY254" s="161" t="s">
        <v>143</v>
      </c>
    </row>
    <row r="255" spans="2:65" s="13" customFormat="1">
      <c r="B255" s="166"/>
      <c r="D255" s="160" t="s">
        <v>158</v>
      </c>
      <c r="E255" s="167" t="s">
        <v>19</v>
      </c>
      <c r="F255" s="168" t="s">
        <v>638</v>
      </c>
      <c r="H255" s="169">
        <v>669.6</v>
      </c>
      <c r="I255" s="170"/>
      <c r="L255" s="166"/>
      <c r="M255" s="171"/>
      <c r="T255" s="172"/>
      <c r="AT255" s="167" t="s">
        <v>158</v>
      </c>
      <c r="AU255" s="167" t="s">
        <v>81</v>
      </c>
      <c r="AV255" s="13" t="s">
        <v>81</v>
      </c>
      <c r="AW255" s="13" t="s">
        <v>33</v>
      </c>
      <c r="AX255" s="13" t="s">
        <v>72</v>
      </c>
      <c r="AY255" s="167" t="s">
        <v>143</v>
      </c>
    </row>
    <row r="256" spans="2:65" s="13" customFormat="1">
      <c r="B256" s="166"/>
      <c r="D256" s="160" t="s">
        <v>158</v>
      </c>
      <c r="E256" s="167" t="s">
        <v>19</v>
      </c>
      <c r="F256" s="168" t="s">
        <v>639</v>
      </c>
      <c r="H256" s="169">
        <v>156.84</v>
      </c>
      <c r="I256" s="170"/>
      <c r="L256" s="166"/>
      <c r="M256" s="171"/>
      <c r="T256" s="172"/>
      <c r="AT256" s="167" t="s">
        <v>158</v>
      </c>
      <c r="AU256" s="167" t="s">
        <v>81</v>
      </c>
      <c r="AV256" s="13" t="s">
        <v>81</v>
      </c>
      <c r="AW256" s="13" t="s">
        <v>33</v>
      </c>
      <c r="AX256" s="13" t="s">
        <v>72</v>
      </c>
      <c r="AY256" s="167" t="s">
        <v>143</v>
      </c>
    </row>
    <row r="257" spans="2:65" s="15" customFormat="1">
      <c r="B257" s="186"/>
      <c r="D257" s="160" t="s">
        <v>158</v>
      </c>
      <c r="E257" s="187" t="s">
        <v>19</v>
      </c>
      <c r="F257" s="188" t="s">
        <v>533</v>
      </c>
      <c r="H257" s="189">
        <v>847.72</v>
      </c>
      <c r="I257" s="190"/>
      <c r="L257" s="186"/>
      <c r="M257" s="191"/>
      <c r="T257" s="192"/>
      <c r="AT257" s="187" t="s">
        <v>158</v>
      </c>
      <c r="AU257" s="187" t="s">
        <v>81</v>
      </c>
      <c r="AV257" s="15" t="s">
        <v>163</v>
      </c>
      <c r="AW257" s="15" t="s">
        <v>33</v>
      </c>
      <c r="AX257" s="15" t="s">
        <v>72</v>
      </c>
      <c r="AY257" s="187" t="s">
        <v>143</v>
      </c>
    </row>
    <row r="258" spans="2:65" s="12" customFormat="1">
      <c r="B258" s="159"/>
      <c r="D258" s="160" t="s">
        <v>158</v>
      </c>
      <c r="E258" s="161" t="s">
        <v>19</v>
      </c>
      <c r="F258" s="162" t="s">
        <v>640</v>
      </c>
      <c r="H258" s="161" t="s">
        <v>19</v>
      </c>
      <c r="I258" s="163"/>
      <c r="L258" s="159"/>
      <c r="M258" s="164"/>
      <c r="T258" s="165"/>
      <c r="AT258" s="161" t="s">
        <v>158</v>
      </c>
      <c r="AU258" s="161" t="s">
        <v>81</v>
      </c>
      <c r="AV258" s="12" t="s">
        <v>79</v>
      </c>
      <c r="AW258" s="12" t="s">
        <v>33</v>
      </c>
      <c r="AX258" s="12" t="s">
        <v>72</v>
      </c>
      <c r="AY258" s="161" t="s">
        <v>143</v>
      </c>
    </row>
    <row r="259" spans="2:65" s="13" customFormat="1">
      <c r="B259" s="166"/>
      <c r="D259" s="160" t="s">
        <v>158</v>
      </c>
      <c r="E259" s="167" t="s">
        <v>19</v>
      </c>
      <c r="F259" s="168" t="s">
        <v>641</v>
      </c>
      <c r="H259" s="169">
        <v>12.96</v>
      </c>
      <c r="I259" s="170"/>
      <c r="L259" s="166"/>
      <c r="M259" s="171"/>
      <c r="T259" s="172"/>
      <c r="AT259" s="167" t="s">
        <v>158</v>
      </c>
      <c r="AU259" s="167" t="s">
        <v>81</v>
      </c>
      <c r="AV259" s="13" t="s">
        <v>81</v>
      </c>
      <c r="AW259" s="13" t="s">
        <v>33</v>
      </c>
      <c r="AX259" s="13" t="s">
        <v>72</v>
      </c>
      <c r="AY259" s="167" t="s">
        <v>143</v>
      </c>
    </row>
    <row r="260" spans="2:65" s="13" customFormat="1">
      <c r="B260" s="166"/>
      <c r="D260" s="160" t="s">
        <v>158</v>
      </c>
      <c r="E260" s="167" t="s">
        <v>19</v>
      </c>
      <c r="F260" s="168" t="s">
        <v>642</v>
      </c>
      <c r="H260" s="169">
        <v>56.67</v>
      </c>
      <c r="I260" s="170"/>
      <c r="L260" s="166"/>
      <c r="M260" s="171"/>
      <c r="T260" s="172"/>
      <c r="AT260" s="167" t="s">
        <v>158</v>
      </c>
      <c r="AU260" s="167" t="s">
        <v>81</v>
      </c>
      <c r="AV260" s="13" t="s">
        <v>81</v>
      </c>
      <c r="AW260" s="13" t="s">
        <v>33</v>
      </c>
      <c r="AX260" s="13" t="s">
        <v>72</v>
      </c>
      <c r="AY260" s="167" t="s">
        <v>143</v>
      </c>
    </row>
    <row r="261" spans="2:65" s="15" customFormat="1">
      <c r="B261" s="186"/>
      <c r="D261" s="160" t="s">
        <v>158</v>
      </c>
      <c r="E261" s="187" t="s">
        <v>19</v>
      </c>
      <c r="F261" s="188" t="s">
        <v>533</v>
      </c>
      <c r="H261" s="189">
        <v>69.63</v>
      </c>
      <c r="I261" s="190"/>
      <c r="L261" s="186"/>
      <c r="M261" s="191"/>
      <c r="T261" s="192"/>
      <c r="AT261" s="187" t="s">
        <v>158</v>
      </c>
      <c r="AU261" s="187" t="s">
        <v>81</v>
      </c>
      <c r="AV261" s="15" t="s">
        <v>163</v>
      </c>
      <c r="AW261" s="15" t="s">
        <v>33</v>
      </c>
      <c r="AX261" s="15" t="s">
        <v>72</v>
      </c>
      <c r="AY261" s="187" t="s">
        <v>143</v>
      </c>
    </row>
    <row r="262" spans="2:65" s="14" customFormat="1">
      <c r="B262" s="173"/>
      <c r="D262" s="160" t="s">
        <v>158</v>
      </c>
      <c r="E262" s="174" t="s">
        <v>19</v>
      </c>
      <c r="F262" s="175" t="s">
        <v>267</v>
      </c>
      <c r="H262" s="176">
        <v>917.35</v>
      </c>
      <c r="I262" s="177"/>
      <c r="L262" s="173"/>
      <c r="M262" s="178"/>
      <c r="T262" s="179"/>
      <c r="AT262" s="174" t="s">
        <v>158</v>
      </c>
      <c r="AU262" s="174" t="s">
        <v>81</v>
      </c>
      <c r="AV262" s="14" t="s">
        <v>168</v>
      </c>
      <c r="AW262" s="14" t="s">
        <v>33</v>
      </c>
      <c r="AX262" s="14" t="s">
        <v>79</v>
      </c>
      <c r="AY262" s="174" t="s">
        <v>143</v>
      </c>
    </row>
    <row r="263" spans="2:65" s="1" customFormat="1" ht="37.799999999999997" customHeight="1">
      <c r="B263" s="33"/>
      <c r="C263" s="132" t="s">
        <v>317</v>
      </c>
      <c r="D263" s="132" t="s">
        <v>146</v>
      </c>
      <c r="E263" s="133" t="s">
        <v>643</v>
      </c>
      <c r="F263" s="134" t="s">
        <v>644</v>
      </c>
      <c r="G263" s="135" t="s">
        <v>511</v>
      </c>
      <c r="H263" s="136">
        <v>74.884</v>
      </c>
      <c r="I263" s="137">
        <v>111</v>
      </c>
      <c r="J263" s="138">
        <f>ROUND(I263*H263,2)</f>
        <v>8312.1200000000008</v>
      </c>
      <c r="K263" s="134" t="s">
        <v>150</v>
      </c>
      <c r="L263" s="33"/>
      <c r="M263" s="139" t="s">
        <v>19</v>
      </c>
      <c r="N263" s="140" t="s">
        <v>43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168</v>
      </c>
      <c r="AT263" s="143" t="s">
        <v>146</v>
      </c>
      <c r="AU263" s="143" t="s">
        <v>81</v>
      </c>
      <c r="AY263" s="18" t="s">
        <v>143</v>
      </c>
      <c r="BE263" s="144">
        <f>IF(N263="základní",J263,0)</f>
        <v>8312.1200000000008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8" t="s">
        <v>79</v>
      </c>
      <c r="BK263" s="144">
        <f>ROUND(I263*H263,2)</f>
        <v>8312.1200000000008</v>
      </c>
      <c r="BL263" s="18" t="s">
        <v>168</v>
      </c>
      <c r="BM263" s="143" t="s">
        <v>645</v>
      </c>
    </row>
    <row r="264" spans="2:65" s="1" customFormat="1">
      <c r="B264" s="33"/>
      <c r="D264" s="145" t="s">
        <v>152</v>
      </c>
      <c r="F264" s="146" t="s">
        <v>646</v>
      </c>
      <c r="I264" s="147"/>
      <c r="L264" s="33"/>
      <c r="M264" s="148"/>
      <c r="T264" s="54"/>
      <c r="AT264" s="18" t="s">
        <v>152</v>
      </c>
      <c r="AU264" s="18" t="s">
        <v>81</v>
      </c>
    </row>
    <row r="265" spans="2:65" s="12" customFormat="1">
      <c r="B265" s="159"/>
      <c r="D265" s="160" t="s">
        <v>158</v>
      </c>
      <c r="E265" s="161" t="s">
        <v>19</v>
      </c>
      <c r="F265" s="162" t="s">
        <v>633</v>
      </c>
      <c r="H265" s="161" t="s">
        <v>19</v>
      </c>
      <c r="I265" s="163"/>
      <c r="L265" s="159"/>
      <c r="M265" s="164"/>
      <c r="T265" s="165"/>
      <c r="AT265" s="161" t="s">
        <v>158</v>
      </c>
      <c r="AU265" s="161" t="s">
        <v>81</v>
      </c>
      <c r="AV265" s="12" t="s">
        <v>79</v>
      </c>
      <c r="AW265" s="12" t="s">
        <v>33</v>
      </c>
      <c r="AX265" s="12" t="s">
        <v>72</v>
      </c>
      <c r="AY265" s="161" t="s">
        <v>143</v>
      </c>
    </row>
    <row r="266" spans="2:65" s="12" customFormat="1">
      <c r="B266" s="159"/>
      <c r="D266" s="160" t="s">
        <v>158</v>
      </c>
      <c r="E266" s="161" t="s">
        <v>19</v>
      </c>
      <c r="F266" s="162" t="s">
        <v>634</v>
      </c>
      <c r="H266" s="161" t="s">
        <v>19</v>
      </c>
      <c r="I266" s="163"/>
      <c r="L266" s="159"/>
      <c r="M266" s="164"/>
      <c r="T266" s="165"/>
      <c r="AT266" s="161" t="s">
        <v>158</v>
      </c>
      <c r="AU266" s="161" t="s">
        <v>81</v>
      </c>
      <c r="AV266" s="12" t="s">
        <v>79</v>
      </c>
      <c r="AW266" s="12" t="s">
        <v>33</v>
      </c>
      <c r="AX266" s="12" t="s">
        <v>72</v>
      </c>
      <c r="AY266" s="161" t="s">
        <v>143</v>
      </c>
    </row>
    <row r="267" spans="2:65" s="13" customFormat="1">
      <c r="B267" s="166"/>
      <c r="D267" s="160" t="s">
        <v>158</v>
      </c>
      <c r="E267" s="167" t="s">
        <v>19</v>
      </c>
      <c r="F267" s="168" t="s">
        <v>647</v>
      </c>
      <c r="H267" s="169">
        <v>74.884</v>
      </c>
      <c r="I267" s="170"/>
      <c r="L267" s="166"/>
      <c r="M267" s="171"/>
      <c r="T267" s="172"/>
      <c r="AT267" s="167" t="s">
        <v>158</v>
      </c>
      <c r="AU267" s="167" t="s">
        <v>81</v>
      </c>
      <c r="AV267" s="13" t="s">
        <v>81</v>
      </c>
      <c r="AW267" s="13" t="s">
        <v>33</v>
      </c>
      <c r="AX267" s="13" t="s">
        <v>72</v>
      </c>
      <c r="AY267" s="167" t="s">
        <v>143</v>
      </c>
    </row>
    <row r="268" spans="2:65" s="14" customFormat="1">
      <c r="B268" s="173"/>
      <c r="D268" s="160" t="s">
        <v>158</v>
      </c>
      <c r="E268" s="174" t="s">
        <v>19</v>
      </c>
      <c r="F268" s="175" t="s">
        <v>267</v>
      </c>
      <c r="H268" s="176">
        <v>74.884</v>
      </c>
      <c r="I268" s="177"/>
      <c r="L268" s="173"/>
      <c r="M268" s="178"/>
      <c r="T268" s="179"/>
      <c r="AT268" s="174" t="s">
        <v>158</v>
      </c>
      <c r="AU268" s="174" t="s">
        <v>81</v>
      </c>
      <c r="AV268" s="14" t="s">
        <v>168</v>
      </c>
      <c r="AW268" s="14" t="s">
        <v>33</v>
      </c>
      <c r="AX268" s="14" t="s">
        <v>79</v>
      </c>
      <c r="AY268" s="174" t="s">
        <v>143</v>
      </c>
    </row>
    <row r="269" spans="2:65" s="1" customFormat="1" ht="37.799999999999997" customHeight="1">
      <c r="B269" s="33"/>
      <c r="C269" s="132" t="s">
        <v>325</v>
      </c>
      <c r="D269" s="132" t="s">
        <v>146</v>
      </c>
      <c r="E269" s="133" t="s">
        <v>648</v>
      </c>
      <c r="F269" s="134" t="s">
        <v>649</v>
      </c>
      <c r="G269" s="135" t="s">
        <v>511</v>
      </c>
      <c r="H269" s="136">
        <v>62.103000000000002</v>
      </c>
      <c r="I269" s="137">
        <v>245</v>
      </c>
      <c r="J269" s="138">
        <f>ROUND(I269*H269,2)</f>
        <v>15215.24</v>
      </c>
      <c r="K269" s="134" t="s">
        <v>150</v>
      </c>
      <c r="L269" s="33"/>
      <c r="M269" s="139" t="s">
        <v>19</v>
      </c>
      <c r="N269" s="140" t="s">
        <v>43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168</v>
      </c>
      <c r="AT269" s="143" t="s">
        <v>146</v>
      </c>
      <c r="AU269" s="143" t="s">
        <v>81</v>
      </c>
      <c r="AY269" s="18" t="s">
        <v>143</v>
      </c>
      <c r="BE269" s="144">
        <f>IF(N269="základní",J269,0)</f>
        <v>15215.24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79</v>
      </c>
      <c r="BK269" s="144">
        <f>ROUND(I269*H269,2)</f>
        <v>15215.24</v>
      </c>
      <c r="BL269" s="18" t="s">
        <v>168</v>
      </c>
      <c r="BM269" s="143" t="s">
        <v>650</v>
      </c>
    </row>
    <row r="270" spans="2:65" s="1" customFormat="1">
      <c r="B270" s="33"/>
      <c r="D270" s="145" t="s">
        <v>152</v>
      </c>
      <c r="F270" s="146" t="s">
        <v>651</v>
      </c>
      <c r="I270" s="147"/>
      <c r="L270" s="33"/>
      <c r="M270" s="148"/>
      <c r="T270" s="54"/>
      <c r="AT270" s="18" t="s">
        <v>152</v>
      </c>
      <c r="AU270" s="18" t="s">
        <v>81</v>
      </c>
    </row>
    <row r="271" spans="2:65" s="12" customFormat="1">
      <c r="B271" s="159"/>
      <c r="D271" s="160" t="s">
        <v>158</v>
      </c>
      <c r="E271" s="161" t="s">
        <v>19</v>
      </c>
      <c r="F271" s="162" t="s">
        <v>652</v>
      </c>
      <c r="H271" s="161" t="s">
        <v>19</v>
      </c>
      <c r="I271" s="163"/>
      <c r="L271" s="159"/>
      <c r="M271" s="164"/>
      <c r="T271" s="165"/>
      <c r="AT271" s="161" t="s">
        <v>158</v>
      </c>
      <c r="AU271" s="161" t="s">
        <v>81</v>
      </c>
      <c r="AV271" s="12" t="s">
        <v>79</v>
      </c>
      <c r="AW271" s="12" t="s">
        <v>33</v>
      </c>
      <c r="AX271" s="12" t="s">
        <v>72</v>
      </c>
      <c r="AY271" s="161" t="s">
        <v>143</v>
      </c>
    </row>
    <row r="272" spans="2:65" s="13" customFormat="1">
      <c r="B272" s="166"/>
      <c r="D272" s="160" t="s">
        <v>158</v>
      </c>
      <c r="E272" s="167" t="s">
        <v>19</v>
      </c>
      <c r="F272" s="168" t="s">
        <v>653</v>
      </c>
      <c r="H272" s="169">
        <v>78.42</v>
      </c>
      <c r="I272" s="170"/>
      <c r="L272" s="166"/>
      <c r="M272" s="171"/>
      <c r="T272" s="172"/>
      <c r="AT272" s="167" t="s">
        <v>158</v>
      </c>
      <c r="AU272" s="167" t="s">
        <v>81</v>
      </c>
      <c r="AV272" s="13" t="s">
        <v>81</v>
      </c>
      <c r="AW272" s="13" t="s">
        <v>33</v>
      </c>
      <c r="AX272" s="13" t="s">
        <v>72</v>
      </c>
      <c r="AY272" s="167" t="s">
        <v>143</v>
      </c>
    </row>
    <row r="273" spans="2:65" s="12" customFormat="1">
      <c r="B273" s="159"/>
      <c r="D273" s="160" t="s">
        <v>158</v>
      </c>
      <c r="E273" s="161" t="s">
        <v>19</v>
      </c>
      <c r="F273" s="162" t="s">
        <v>654</v>
      </c>
      <c r="H273" s="161" t="s">
        <v>19</v>
      </c>
      <c r="I273" s="163"/>
      <c r="L273" s="159"/>
      <c r="M273" s="164"/>
      <c r="T273" s="165"/>
      <c r="AT273" s="161" t="s">
        <v>158</v>
      </c>
      <c r="AU273" s="161" t="s">
        <v>81</v>
      </c>
      <c r="AV273" s="12" t="s">
        <v>79</v>
      </c>
      <c r="AW273" s="12" t="s">
        <v>33</v>
      </c>
      <c r="AX273" s="12" t="s">
        <v>72</v>
      </c>
      <c r="AY273" s="161" t="s">
        <v>143</v>
      </c>
    </row>
    <row r="274" spans="2:65" s="13" customFormat="1">
      <c r="B274" s="166"/>
      <c r="D274" s="160" t="s">
        <v>158</v>
      </c>
      <c r="E274" s="167" t="s">
        <v>19</v>
      </c>
      <c r="F274" s="168" t="s">
        <v>655</v>
      </c>
      <c r="H274" s="169">
        <v>-78.42</v>
      </c>
      <c r="I274" s="170"/>
      <c r="L274" s="166"/>
      <c r="M274" s="171"/>
      <c r="T274" s="172"/>
      <c r="AT274" s="167" t="s">
        <v>158</v>
      </c>
      <c r="AU274" s="167" t="s">
        <v>81</v>
      </c>
      <c r="AV274" s="13" t="s">
        <v>81</v>
      </c>
      <c r="AW274" s="13" t="s">
        <v>33</v>
      </c>
      <c r="AX274" s="13" t="s">
        <v>72</v>
      </c>
      <c r="AY274" s="167" t="s">
        <v>143</v>
      </c>
    </row>
    <row r="275" spans="2:65" s="15" customFormat="1">
      <c r="B275" s="186"/>
      <c r="D275" s="160" t="s">
        <v>158</v>
      </c>
      <c r="E275" s="187" t="s">
        <v>19</v>
      </c>
      <c r="F275" s="188" t="s">
        <v>533</v>
      </c>
      <c r="H275" s="189">
        <v>0</v>
      </c>
      <c r="I275" s="190"/>
      <c r="L275" s="186"/>
      <c r="M275" s="191"/>
      <c r="T275" s="192"/>
      <c r="AT275" s="187" t="s">
        <v>158</v>
      </c>
      <c r="AU275" s="187" t="s">
        <v>81</v>
      </c>
      <c r="AV275" s="15" t="s">
        <v>163</v>
      </c>
      <c r="AW275" s="15" t="s">
        <v>33</v>
      </c>
      <c r="AX275" s="15" t="s">
        <v>72</v>
      </c>
      <c r="AY275" s="187" t="s">
        <v>143</v>
      </c>
    </row>
    <row r="276" spans="2:65" s="12" customFormat="1">
      <c r="B276" s="159"/>
      <c r="D276" s="160" t="s">
        <v>158</v>
      </c>
      <c r="E276" s="161" t="s">
        <v>19</v>
      </c>
      <c r="F276" s="162" t="s">
        <v>656</v>
      </c>
      <c r="H276" s="161" t="s">
        <v>19</v>
      </c>
      <c r="I276" s="163"/>
      <c r="L276" s="159"/>
      <c r="M276" s="164"/>
      <c r="T276" s="165"/>
      <c r="AT276" s="161" t="s">
        <v>158</v>
      </c>
      <c r="AU276" s="161" t="s">
        <v>81</v>
      </c>
      <c r="AV276" s="12" t="s">
        <v>79</v>
      </c>
      <c r="AW276" s="12" t="s">
        <v>33</v>
      </c>
      <c r="AX276" s="12" t="s">
        <v>72</v>
      </c>
      <c r="AY276" s="161" t="s">
        <v>143</v>
      </c>
    </row>
    <row r="277" spans="2:65" s="13" customFormat="1">
      <c r="B277" s="166"/>
      <c r="D277" s="160" t="s">
        <v>158</v>
      </c>
      <c r="E277" s="167" t="s">
        <v>19</v>
      </c>
      <c r="F277" s="168" t="s">
        <v>657</v>
      </c>
      <c r="H277" s="169">
        <v>99.545000000000002</v>
      </c>
      <c r="I277" s="170"/>
      <c r="L277" s="166"/>
      <c r="M277" s="171"/>
      <c r="T277" s="172"/>
      <c r="AT277" s="167" t="s">
        <v>158</v>
      </c>
      <c r="AU277" s="167" t="s">
        <v>81</v>
      </c>
      <c r="AV277" s="13" t="s">
        <v>81</v>
      </c>
      <c r="AW277" s="13" t="s">
        <v>33</v>
      </c>
      <c r="AX277" s="13" t="s">
        <v>72</v>
      </c>
      <c r="AY277" s="167" t="s">
        <v>143</v>
      </c>
    </row>
    <row r="278" spans="2:65" s="12" customFormat="1">
      <c r="B278" s="159"/>
      <c r="D278" s="160" t="s">
        <v>158</v>
      </c>
      <c r="E278" s="161" t="s">
        <v>19</v>
      </c>
      <c r="F278" s="162" t="s">
        <v>658</v>
      </c>
      <c r="H278" s="161" t="s">
        <v>19</v>
      </c>
      <c r="I278" s="163"/>
      <c r="L278" s="159"/>
      <c r="M278" s="164"/>
      <c r="T278" s="165"/>
      <c r="AT278" s="161" t="s">
        <v>158</v>
      </c>
      <c r="AU278" s="161" t="s">
        <v>81</v>
      </c>
      <c r="AV278" s="12" t="s">
        <v>79</v>
      </c>
      <c r="AW278" s="12" t="s">
        <v>33</v>
      </c>
      <c r="AX278" s="12" t="s">
        <v>72</v>
      </c>
      <c r="AY278" s="161" t="s">
        <v>143</v>
      </c>
    </row>
    <row r="279" spans="2:65" s="13" customFormat="1">
      <c r="B279" s="166"/>
      <c r="D279" s="160" t="s">
        <v>158</v>
      </c>
      <c r="E279" s="167" t="s">
        <v>19</v>
      </c>
      <c r="F279" s="168" t="s">
        <v>659</v>
      </c>
      <c r="H279" s="169">
        <v>-37.442</v>
      </c>
      <c r="I279" s="170"/>
      <c r="L279" s="166"/>
      <c r="M279" s="171"/>
      <c r="T279" s="172"/>
      <c r="AT279" s="167" t="s">
        <v>158</v>
      </c>
      <c r="AU279" s="167" t="s">
        <v>81</v>
      </c>
      <c r="AV279" s="13" t="s">
        <v>81</v>
      </c>
      <c r="AW279" s="13" t="s">
        <v>33</v>
      </c>
      <c r="AX279" s="13" t="s">
        <v>72</v>
      </c>
      <c r="AY279" s="167" t="s">
        <v>143</v>
      </c>
    </row>
    <row r="280" spans="2:65" s="15" customFormat="1">
      <c r="B280" s="186"/>
      <c r="D280" s="160" t="s">
        <v>158</v>
      </c>
      <c r="E280" s="187" t="s">
        <v>19</v>
      </c>
      <c r="F280" s="188" t="s">
        <v>533</v>
      </c>
      <c r="H280" s="189">
        <v>62.103000000000002</v>
      </c>
      <c r="I280" s="190"/>
      <c r="L280" s="186"/>
      <c r="M280" s="191"/>
      <c r="T280" s="192"/>
      <c r="AT280" s="187" t="s">
        <v>158</v>
      </c>
      <c r="AU280" s="187" t="s">
        <v>81</v>
      </c>
      <c r="AV280" s="15" t="s">
        <v>163</v>
      </c>
      <c r="AW280" s="15" t="s">
        <v>33</v>
      </c>
      <c r="AX280" s="15" t="s">
        <v>72</v>
      </c>
      <c r="AY280" s="187" t="s">
        <v>143</v>
      </c>
    </row>
    <row r="281" spans="2:65" s="14" customFormat="1">
      <c r="B281" s="173"/>
      <c r="D281" s="160" t="s">
        <v>158</v>
      </c>
      <c r="E281" s="174" t="s">
        <v>19</v>
      </c>
      <c r="F281" s="175" t="s">
        <v>267</v>
      </c>
      <c r="H281" s="176">
        <v>62.103000000000002</v>
      </c>
      <c r="I281" s="177"/>
      <c r="L281" s="173"/>
      <c r="M281" s="178"/>
      <c r="T281" s="179"/>
      <c r="AT281" s="174" t="s">
        <v>158</v>
      </c>
      <c r="AU281" s="174" t="s">
        <v>81</v>
      </c>
      <c r="AV281" s="14" t="s">
        <v>168</v>
      </c>
      <c r="AW281" s="14" t="s">
        <v>33</v>
      </c>
      <c r="AX281" s="14" t="s">
        <v>79</v>
      </c>
      <c r="AY281" s="174" t="s">
        <v>143</v>
      </c>
    </row>
    <row r="282" spans="2:65" s="1" customFormat="1" ht="37.799999999999997" customHeight="1">
      <c r="B282" s="33"/>
      <c r="C282" s="132" t="s">
        <v>350</v>
      </c>
      <c r="D282" s="132" t="s">
        <v>146</v>
      </c>
      <c r="E282" s="133" t="s">
        <v>660</v>
      </c>
      <c r="F282" s="134" t="s">
        <v>661</v>
      </c>
      <c r="G282" s="135" t="s">
        <v>511</v>
      </c>
      <c r="H282" s="136">
        <v>621.03</v>
      </c>
      <c r="I282" s="137">
        <v>20.399999999999999</v>
      </c>
      <c r="J282" s="138">
        <f>ROUND(I282*H282,2)</f>
        <v>12669.01</v>
      </c>
      <c r="K282" s="134" t="s">
        <v>150</v>
      </c>
      <c r="L282" s="33"/>
      <c r="M282" s="139" t="s">
        <v>19</v>
      </c>
      <c r="N282" s="140" t="s">
        <v>43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168</v>
      </c>
      <c r="AT282" s="143" t="s">
        <v>146</v>
      </c>
      <c r="AU282" s="143" t="s">
        <v>81</v>
      </c>
      <c r="AY282" s="18" t="s">
        <v>143</v>
      </c>
      <c r="BE282" s="144">
        <f>IF(N282="základní",J282,0)</f>
        <v>12669.01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79</v>
      </c>
      <c r="BK282" s="144">
        <f>ROUND(I282*H282,2)</f>
        <v>12669.01</v>
      </c>
      <c r="BL282" s="18" t="s">
        <v>168</v>
      </c>
      <c r="BM282" s="143" t="s">
        <v>662</v>
      </c>
    </row>
    <row r="283" spans="2:65" s="1" customFormat="1">
      <c r="B283" s="33"/>
      <c r="D283" s="145" t="s">
        <v>152</v>
      </c>
      <c r="F283" s="146" t="s">
        <v>663</v>
      </c>
      <c r="I283" s="147"/>
      <c r="L283" s="33"/>
      <c r="M283" s="148"/>
      <c r="T283" s="54"/>
      <c r="AT283" s="18" t="s">
        <v>152</v>
      </c>
      <c r="AU283" s="18" t="s">
        <v>81</v>
      </c>
    </row>
    <row r="284" spans="2:65" s="13" customFormat="1">
      <c r="B284" s="166"/>
      <c r="D284" s="160" t="s">
        <v>158</v>
      </c>
      <c r="F284" s="168" t="s">
        <v>664</v>
      </c>
      <c r="H284" s="169">
        <v>621.03</v>
      </c>
      <c r="I284" s="170"/>
      <c r="L284" s="166"/>
      <c r="M284" s="171"/>
      <c r="T284" s="172"/>
      <c r="AT284" s="167" t="s">
        <v>158</v>
      </c>
      <c r="AU284" s="167" t="s">
        <v>81</v>
      </c>
      <c r="AV284" s="13" t="s">
        <v>81</v>
      </c>
      <c r="AW284" s="13" t="s">
        <v>4</v>
      </c>
      <c r="AX284" s="13" t="s">
        <v>79</v>
      </c>
      <c r="AY284" s="167" t="s">
        <v>143</v>
      </c>
    </row>
    <row r="285" spans="2:65" s="1" customFormat="1" ht="37.799999999999997" customHeight="1">
      <c r="B285" s="33"/>
      <c r="C285" s="132" t="s">
        <v>355</v>
      </c>
      <c r="D285" s="132" t="s">
        <v>146</v>
      </c>
      <c r="E285" s="133" t="s">
        <v>665</v>
      </c>
      <c r="F285" s="134" t="s">
        <v>666</v>
      </c>
      <c r="G285" s="135" t="s">
        <v>511</v>
      </c>
      <c r="H285" s="136">
        <v>18.085999999999999</v>
      </c>
      <c r="I285" s="137">
        <v>245</v>
      </c>
      <c r="J285" s="138">
        <f>ROUND(I285*H285,2)</f>
        <v>4431.07</v>
      </c>
      <c r="K285" s="134" t="s">
        <v>150</v>
      </c>
      <c r="L285" s="33"/>
      <c r="M285" s="139" t="s">
        <v>19</v>
      </c>
      <c r="N285" s="140" t="s">
        <v>43</v>
      </c>
      <c r="P285" s="141">
        <f>O285*H285</f>
        <v>0</v>
      </c>
      <c r="Q285" s="141">
        <v>0</v>
      </c>
      <c r="R285" s="141">
        <f>Q285*H285</f>
        <v>0</v>
      </c>
      <c r="S285" s="141">
        <v>0</v>
      </c>
      <c r="T285" s="142">
        <f>S285*H285</f>
        <v>0</v>
      </c>
      <c r="AR285" s="143" t="s">
        <v>168</v>
      </c>
      <c r="AT285" s="143" t="s">
        <v>146</v>
      </c>
      <c r="AU285" s="143" t="s">
        <v>81</v>
      </c>
      <c r="AY285" s="18" t="s">
        <v>143</v>
      </c>
      <c r="BE285" s="144">
        <f>IF(N285="základní",J285,0)</f>
        <v>4431.07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8" t="s">
        <v>79</v>
      </c>
      <c r="BK285" s="144">
        <f>ROUND(I285*H285,2)</f>
        <v>4431.07</v>
      </c>
      <c r="BL285" s="18" t="s">
        <v>168</v>
      </c>
      <c r="BM285" s="143" t="s">
        <v>667</v>
      </c>
    </row>
    <row r="286" spans="2:65" s="1" customFormat="1">
      <c r="B286" s="33"/>
      <c r="D286" s="145" t="s">
        <v>152</v>
      </c>
      <c r="F286" s="146" t="s">
        <v>668</v>
      </c>
      <c r="I286" s="147"/>
      <c r="L286" s="33"/>
      <c r="M286" s="148"/>
      <c r="T286" s="54"/>
      <c r="AT286" s="18" t="s">
        <v>152</v>
      </c>
      <c r="AU286" s="18" t="s">
        <v>81</v>
      </c>
    </row>
    <row r="287" spans="2:65" s="13" customFormat="1">
      <c r="B287" s="166"/>
      <c r="D287" s="160" t="s">
        <v>158</v>
      </c>
      <c r="E287" s="167" t="s">
        <v>19</v>
      </c>
      <c r="F287" s="168" t="s">
        <v>669</v>
      </c>
      <c r="H287" s="169">
        <v>18.085999999999999</v>
      </c>
      <c r="I287" s="170"/>
      <c r="L287" s="166"/>
      <c r="M287" s="171"/>
      <c r="T287" s="172"/>
      <c r="AT287" s="167" t="s">
        <v>158</v>
      </c>
      <c r="AU287" s="167" t="s">
        <v>81</v>
      </c>
      <c r="AV287" s="13" t="s">
        <v>81</v>
      </c>
      <c r="AW287" s="13" t="s">
        <v>33</v>
      </c>
      <c r="AX287" s="13" t="s">
        <v>72</v>
      </c>
      <c r="AY287" s="167" t="s">
        <v>143</v>
      </c>
    </row>
    <row r="288" spans="2:65" s="14" customFormat="1">
      <c r="B288" s="173"/>
      <c r="D288" s="160" t="s">
        <v>158</v>
      </c>
      <c r="E288" s="174" t="s">
        <v>19</v>
      </c>
      <c r="F288" s="175" t="s">
        <v>267</v>
      </c>
      <c r="H288" s="176">
        <v>18.085999999999999</v>
      </c>
      <c r="I288" s="177"/>
      <c r="L288" s="173"/>
      <c r="M288" s="178"/>
      <c r="T288" s="179"/>
      <c r="AT288" s="174" t="s">
        <v>158</v>
      </c>
      <c r="AU288" s="174" t="s">
        <v>81</v>
      </c>
      <c r="AV288" s="14" t="s">
        <v>168</v>
      </c>
      <c r="AW288" s="14" t="s">
        <v>33</v>
      </c>
      <c r="AX288" s="14" t="s">
        <v>79</v>
      </c>
      <c r="AY288" s="174" t="s">
        <v>143</v>
      </c>
    </row>
    <row r="289" spans="2:65" s="1" customFormat="1" ht="37.799999999999997" customHeight="1">
      <c r="B289" s="33"/>
      <c r="C289" s="132" t="s">
        <v>359</v>
      </c>
      <c r="D289" s="132" t="s">
        <v>146</v>
      </c>
      <c r="E289" s="133" t="s">
        <v>670</v>
      </c>
      <c r="F289" s="134" t="s">
        <v>671</v>
      </c>
      <c r="G289" s="135" t="s">
        <v>511</v>
      </c>
      <c r="H289" s="136">
        <v>180.86</v>
      </c>
      <c r="I289" s="137">
        <v>20.399999999999999</v>
      </c>
      <c r="J289" s="138">
        <f>ROUND(I289*H289,2)</f>
        <v>3689.54</v>
      </c>
      <c r="K289" s="134" t="s">
        <v>150</v>
      </c>
      <c r="L289" s="33"/>
      <c r="M289" s="139" t="s">
        <v>19</v>
      </c>
      <c r="N289" s="140" t="s">
        <v>43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168</v>
      </c>
      <c r="AT289" s="143" t="s">
        <v>146</v>
      </c>
      <c r="AU289" s="143" t="s">
        <v>81</v>
      </c>
      <c r="AY289" s="18" t="s">
        <v>143</v>
      </c>
      <c r="BE289" s="144">
        <f>IF(N289="základní",J289,0)</f>
        <v>3689.54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8" t="s">
        <v>79</v>
      </c>
      <c r="BK289" s="144">
        <f>ROUND(I289*H289,2)</f>
        <v>3689.54</v>
      </c>
      <c r="BL289" s="18" t="s">
        <v>168</v>
      </c>
      <c r="BM289" s="143" t="s">
        <v>672</v>
      </c>
    </row>
    <row r="290" spans="2:65" s="1" customFormat="1">
      <c r="B290" s="33"/>
      <c r="D290" s="145" t="s">
        <v>152</v>
      </c>
      <c r="F290" s="146" t="s">
        <v>673</v>
      </c>
      <c r="I290" s="147"/>
      <c r="L290" s="33"/>
      <c r="M290" s="148"/>
      <c r="T290" s="54"/>
      <c r="AT290" s="18" t="s">
        <v>152</v>
      </c>
      <c r="AU290" s="18" t="s">
        <v>81</v>
      </c>
    </row>
    <row r="291" spans="2:65" s="13" customFormat="1">
      <c r="B291" s="166"/>
      <c r="D291" s="160" t="s">
        <v>158</v>
      </c>
      <c r="F291" s="168" t="s">
        <v>674</v>
      </c>
      <c r="H291" s="169">
        <v>180.86</v>
      </c>
      <c r="I291" s="170"/>
      <c r="L291" s="166"/>
      <c r="M291" s="171"/>
      <c r="T291" s="172"/>
      <c r="AT291" s="167" t="s">
        <v>158</v>
      </c>
      <c r="AU291" s="167" t="s">
        <v>81</v>
      </c>
      <c r="AV291" s="13" t="s">
        <v>81</v>
      </c>
      <c r="AW291" s="13" t="s">
        <v>4</v>
      </c>
      <c r="AX291" s="13" t="s">
        <v>79</v>
      </c>
      <c r="AY291" s="167" t="s">
        <v>143</v>
      </c>
    </row>
    <row r="292" spans="2:65" s="1" customFormat="1" ht="24.15" customHeight="1">
      <c r="B292" s="33"/>
      <c r="C292" s="132" t="s">
        <v>363</v>
      </c>
      <c r="D292" s="132" t="s">
        <v>146</v>
      </c>
      <c r="E292" s="133" t="s">
        <v>675</v>
      </c>
      <c r="F292" s="134" t="s">
        <v>676</v>
      </c>
      <c r="G292" s="135" t="s">
        <v>511</v>
      </c>
      <c r="H292" s="136">
        <v>493.49</v>
      </c>
      <c r="I292" s="137">
        <v>50.8</v>
      </c>
      <c r="J292" s="138">
        <f>ROUND(I292*H292,2)</f>
        <v>25069.29</v>
      </c>
      <c r="K292" s="134" t="s">
        <v>150</v>
      </c>
      <c r="L292" s="33"/>
      <c r="M292" s="139" t="s">
        <v>19</v>
      </c>
      <c r="N292" s="140" t="s">
        <v>43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168</v>
      </c>
      <c r="AT292" s="143" t="s">
        <v>146</v>
      </c>
      <c r="AU292" s="143" t="s">
        <v>81</v>
      </c>
      <c r="AY292" s="18" t="s">
        <v>143</v>
      </c>
      <c r="BE292" s="144">
        <f>IF(N292="základní",J292,0)</f>
        <v>25069.29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8" t="s">
        <v>79</v>
      </c>
      <c r="BK292" s="144">
        <f>ROUND(I292*H292,2)</f>
        <v>25069.29</v>
      </c>
      <c r="BL292" s="18" t="s">
        <v>168</v>
      </c>
      <c r="BM292" s="143" t="s">
        <v>677</v>
      </c>
    </row>
    <row r="293" spans="2:65" s="1" customFormat="1">
      <c r="B293" s="33"/>
      <c r="D293" s="145" t="s">
        <v>152</v>
      </c>
      <c r="F293" s="146" t="s">
        <v>678</v>
      </c>
      <c r="I293" s="147"/>
      <c r="L293" s="33"/>
      <c r="M293" s="148"/>
      <c r="T293" s="54"/>
      <c r="AT293" s="18" t="s">
        <v>152</v>
      </c>
      <c r="AU293" s="18" t="s">
        <v>81</v>
      </c>
    </row>
    <row r="294" spans="2:65" s="12" customFormat="1">
      <c r="B294" s="159"/>
      <c r="D294" s="160" t="s">
        <v>158</v>
      </c>
      <c r="E294" s="161" t="s">
        <v>19</v>
      </c>
      <c r="F294" s="162" t="s">
        <v>679</v>
      </c>
      <c r="H294" s="161" t="s">
        <v>19</v>
      </c>
      <c r="I294" s="163"/>
      <c r="L294" s="159"/>
      <c r="M294" s="164"/>
      <c r="T294" s="165"/>
      <c r="AT294" s="161" t="s">
        <v>158</v>
      </c>
      <c r="AU294" s="161" t="s">
        <v>81</v>
      </c>
      <c r="AV294" s="12" t="s">
        <v>79</v>
      </c>
      <c r="AW294" s="12" t="s">
        <v>33</v>
      </c>
      <c r="AX294" s="12" t="s">
        <v>72</v>
      </c>
      <c r="AY294" s="161" t="s">
        <v>143</v>
      </c>
    </row>
    <row r="295" spans="2:65" s="12" customFormat="1">
      <c r="B295" s="159"/>
      <c r="D295" s="160" t="s">
        <v>158</v>
      </c>
      <c r="E295" s="161" t="s">
        <v>19</v>
      </c>
      <c r="F295" s="162" t="s">
        <v>680</v>
      </c>
      <c r="H295" s="161" t="s">
        <v>19</v>
      </c>
      <c r="I295" s="163"/>
      <c r="L295" s="159"/>
      <c r="M295" s="164"/>
      <c r="T295" s="165"/>
      <c r="AT295" s="161" t="s">
        <v>158</v>
      </c>
      <c r="AU295" s="161" t="s">
        <v>81</v>
      </c>
      <c r="AV295" s="12" t="s">
        <v>79</v>
      </c>
      <c r="AW295" s="12" t="s">
        <v>33</v>
      </c>
      <c r="AX295" s="12" t="s">
        <v>72</v>
      </c>
      <c r="AY295" s="161" t="s">
        <v>143</v>
      </c>
    </row>
    <row r="296" spans="2:65" s="12" customFormat="1">
      <c r="B296" s="159"/>
      <c r="D296" s="160" t="s">
        <v>158</v>
      </c>
      <c r="E296" s="161" t="s">
        <v>19</v>
      </c>
      <c r="F296" s="162" t="s">
        <v>635</v>
      </c>
      <c r="H296" s="161" t="s">
        <v>19</v>
      </c>
      <c r="I296" s="163"/>
      <c r="L296" s="159"/>
      <c r="M296" s="164"/>
      <c r="T296" s="165"/>
      <c r="AT296" s="161" t="s">
        <v>158</v>
      </c>
      <c r="AU296" s="161" t="s">
        <v>81</v>
      </c>
      <c r="AV296" s="12" t="s">
        <v>79</v>
      </c>
      <c r="AW296" s="12" t="s">
        <v>33</v>
      </c>
      <c r="AX296" s="12" t="s">
        <v>72</v>
      </c>
      <c r="AY296" s="161" t="s">
        <v>143</v>
      </c>
    </row>
    <row r="297" spans="2:65" s="13" customFormat="1">
      <c r="B297" s="166"/>
      <c r="D297" s="160" t="s">
        <v>158</v>
      </c>
      <c r="E297" s="167" t="s">
        <v>19</v>
      </c>
      <c r="F297" s="168" t="s">
        <v>681</v>
      </c>
      <c r="H297" s="169">
        <v>10.64</v>
      </c>
      <c r="I297" s="170"/>
      <c r="L297" s="166"/>
      <c r="M297" s="171"/>
      <c r="T297" s="172"/>
      <c r="AT297" s="167" t="s">
        <v>158</v>
      </c>
      <c r="AU297" s="167" t="s">
        <v>81</v>
      </c>
      <c r="AV297" s="13" t="s">
        <v>81</v>
      </c>
      <c r="AW297" s="13" t="s">
        <v>33</v>
      </c>
      <c r="AX297" s="13" t="s">
        <v>72</v>
      </c>
      <c r="AY297" s="167" t="s">
        <v>143</v>
      </c>
    </row>
    <row r="298" spans="2:65" s="12" customFormat="1">
      <c r="B298" s="159"/>
      <c r="D298" s="160" t="s">
        <v>158</v>
      </c>
      <c r="E298" s="161" t="s">
        <v>19</v>
      </c>
      <c r="F298" s="162" t="s">
        <v>637</v>
      </c>
      <c r="H298" s="161" t="s">
        <v>19</v>
      </c>
      <c r="I298" s="163"/>
      <c r="L298" s="159"/>
      <c r="M298" s="164"/>
      <c r="T298" s="165"/>
      <c r="AT298" s="161" t="s">
        <v>158</v>
      </c>
      <c r="AU298" s="161" t="s">
        <v>81</v>
      </c>
      <c r="AV298" s="12" t="s">
        <v>79</v>
      </c>
      <c r="AW298" s="12" t="s">
        <v>33</v>
      </c>
      <c r="AX298" s="12" t="s">
        <v>72</v>
      </c>
      <c r="AY298" s="161" t="s">
        <v>143</v>
      </c>
    </row>
    <row r="299" spans="2:65" s="13" customFormat="1">
      <c r="B299" s="166"/>
      <c r="D299" s="160" t="s">
        <v>158</v>
      </c>
      <c r="E299" s="167" t="s">
        <v>19</v>
      </c>
      <c r="F299" s="168" t="s">
        <v>682</v>
      </c>
      <c r="H299" s="169">
        <v>334.8</v>
      </c>
      <c r="I299" s="170"/>
      <c r="L299" s="166"/>
      <c r="M299" s="171"/>
      <c r="T299" s="172"/>
      <c r="AT299" s="167" t="s">
        <v>158</v>
      </c>
      <c r="AU299" s="167" t="s">
        <v>81</v>
      </c>
      <c r="AV299" s="13" t="s">
        <v>81</v>
      </c>
      <c r="AW299" s="13" t="s">
        <v>33</v>
      </c>
      <c r="AX299" s="13" t="s">
        <v>72</v>
      </c>
      <c r="AY299" s="167" t="s">
        <v>143</v>
      </c>
    </row>
    <row r="300" spans="2:65" s="13" customFormat="1">
      <c r="B300" s="166"/>
      <c r="D300" s="160" t="s">
        <v>158</v>
      </c>
      <c r="E300" s="167" t="s">
        <v>19</v>
      </c>
      <c r="F300" s="168" t="s">
        <v>683</v>
      </c>
      <c r="H300" s="169">
        <v>78.42</v>
      </c>
      <c r="I300" s="170"/>
      <c r="L300" s="166"/>
      <c r="M300" s="171"/>
      <c r="T300" s="172"/>
      <c r="AT300" s="167" t="s">
        <v>158</v>
      </c>
      <c r="AU300" s="167" t="s">
        <v>81</v>
      </c>
      <c r="AV300" s="13" t="s">
        <v>81</v>
      </c>
      <c r="AW300" s="13" t="s">
        <v>33</v>
      </c>
      <c r="AX300" s="13" t="s">
        <v>72</v>
      </c>
      <c r="AY300" s="167" t="s">
        <v>143</v>
      </c>
    </row>
    <row r="301" spans="2:65" s="15" customFormat="1">
      <c r="B301" s="186"/>
      <c r="D301" s="160" t="s">
        <v>158</v>
      </c>
      <c r="E301" s="187" t="s">
        <v>19</v>
      </c>
      <c r="F301" s="188" t="s">
        <v>533</v>
      </c>
      <c r="H301" s="189">
        <v>423.86</v>
      </c>
      <c r="I301" s="190"/>
      <c r="L301" s="186"/>
      <c r="M301" s="191"/>
      <c r="T301" s="192"/>
      <c r="AT301" s="187" t="s">
        <v>158</v>
      </c>
      <c r="AU301" s="187" t="s">
        <v>81</v>
      </c>
      <c r="AV301" s="15" t="s">
        <v>163</v>
      </c>
      <c r="AW301" s="15" t="s">
        <v>33</v>
      </c>
      <c r="AX301" s="15" t="s">
        <v>72</v>
      </c>
      <c r="AY301" s="187" t="s">
        <v>143</v>
      </c>
    </row>
    <row r="302" spans="2:65" s="12" customFormat="1">
      <c r="B302" s="159"/>
      <c r="D302" s="160" t="s">
        <v>158</v>
      </c>
      <c r="E302" s="161" t="s">
        <v>19</v>
      </c>
      <c r="F302" s="162" t="s">
        <v>640</v>
      </c>
      <c r="H302" s="161" t="s">
        <v>19</v>
      </c>
      <c r="I302" s="163"/>
      <c r="L302" s="159"/>
      <c r="M302" s="164"/>
      <c r="T302" s="165"/>
      <c r="AT302" s="161" t="s">
        <v>158</v>
      </c>
      <c r="AU302" s="161" t="s">
        <v>81</v>
      </c>
      <c r="AV302" s="12" t="s">
        <v>79</v>
      </c>
      <c r="AW302" s="12" t="s">
        <v>33</v>
      </c>
      <c r="AX302" s="12" t="s">
        <v>72</v>
      </c>
      <c r="AY302" s="161" t="s">
        <v>143</v>
      </c>
    </row>
    <row r="303" spans="2:65" s="13" customFormat="1">
      <c r="B303" s="166"/>
      <c r="D303" s="160" t="s">
        <v>158</v>
      </c>
      <c r="E303" s="167" t="s">
        <v>19</v>
      </c>
      <c r="F303" s="168" t="s">
        <v>641</v>
      </c>
      <c r="H303" s="169">
        <v>12.96</v>
      </c>
      <c r="I303" s="170"/>
      <c r="L303" s="166"/>
      <c r="M303" s="171"/>
      <c r="T303" s="172"/>
      <c r="AT303" s="167" t="s">
        <v>158</v>
      </c>
      <c r="AU303" s="167" t="s">
        <v>81</v>
      </c>
      <c r="AV303" s="13" t="s">
        <v>81</v>
      </c>
      <c r="AW303" s="13" t="s">
        <v>33</v>
      </c>
      <c r="AX303" s="13" t="s">
        <v>72</v>
      </c>
      <c r="AY303" s="167" t="s">
        <v>143</v>
      </c>
    </row>
    <row r="304" spans="2:65" s="13" customFormat="1">
      <c r="B304" s="166"/>
      <c r="D304" s="160" t="s">
        <v>158</v>
      </c>
      <c r="E304" s="167" t="s">
        <v>19</v>
      </c>
      <c r="F304" s="168" t="s">
        <v>642</v>
      </c>
      <c r="H304" s="169">
        <v>56.67</v>
      </c>
      <c r="I304" s="170"/>
      <c r="L304" s="166"/>
      <c r="M304" s="171"/>
      <c r="T304" s="172"/>
      <c r="AT304" s="167" t="s">
        <v>158</v>
      </c>
      <c r="AU304" s="167" t="s">
        <v>81</v>
      </c>
      <c r="AV304" s="13" t="s">
        <v>81</v>
      </c>
      <c r="AW304" s="13" t="s">
        <v>33</v>
      </c>
      <c r="AX304" s="13" t="s">
        <v>72</v>
      </c>
      <c r="AY304" s="167" t="s">
        <v>143</v>
      </c>
    </row>
    <row r="305" spans="2:65" s="15" customFormat="1">
      <c r="B305" s="186"/>
      <c r="D305" s="160" t="s">
        <v>158</v>
      </c>
      <c r="E305" s="187" t="s">
        <v>19</v>
      </c>
      <c r="F305" s="188" t="s">
        <v>533</v>
      </c>
      <c r="H305" s="189">
        <v>69.63</v>
      </c>
      <c r="I305" s="190"/>
      <c r="L305" s="186"/>
      <c r="M305" s="191"/>
      <c r="T305" s="192"/>
      <c r="AT305" s="187" t="s">
        <v>158</v>
      </c>
      <c r="AU305" s="187" t="s">
        <v>81</v>
      </c>
      <c r="AV305" s="15" t="s">
        <v>163</v>
      </c>
      <c r="AW305" s="15" t="s">
        <v>33</v>
      </c>
      <c r="AX305" s="15" t="s">
        <v>72</v>
      </c>
      <c r="AY305" s="187" t="s">
        <v>143</v>
      </c>
    </row>
    <row r="306" spans="2:65" s="14" customFormat="1">
      <c r="B306" s="173"/>
      <c r="D306" s="160" t="s">
        <v>158</v>
      </c>
      <c r="E306" s="174" t="s">
        <v>19</v>
      </c>
      <c r="F306" s="175" t="s">
        <v>267</v>
      </c>
      <c r="H306" s="176">
        <v>493.49</v>
      </c>
      <c r="I306" s="177"/>
      <c r="L306" s="173"/>
      <c r="M306" s="178"/>
      <c r="T306" s="179"/>
      <c r="AT306" s="174" t="s">
        <v>158</v>
      </c>
      <c r="AU306" s="174" t="s">
        <v>81</v>
      </c>
      <c r="AV306" s="14" t="s">
        <v>168</v>
      </c>
      <c r="AW306" s="14" t="s">
        <v>33</v>
      </c>
      <c r="AX306" s="14" t="s">
        <v>79</v>
      </c>
      <c r="AY306" s="174" t="s">
        <v>143</v>
      </c>
    </row>
    <row r="307" spans="2:65" s="1" customFormat="1" ht="24.15" customHeight="1">
      <c r="B307" s="33"/>
      <c r="C307" s="132" t="s">
        <v>406</v>
      </c>
      <c r="D307" s="132" t="s">
        <v>146</v>
      </c>
      <c r="E307" s="133" t="s">
        <v>684</v>
      </c>
      <c r="F307" s="134" t="s">
        <v>685</v>
      </c>
      <c r="G307" s="135" t="s">
        <v>511</v>
      </c>
      <c r="H307" s="136">
        <v>37.442</v>
      </c>
      <c r="I307" s="137">
        <v>50.8</v>
      </c>
      <c r="J307" s="138">
        <f>ROUND(I307*H307,2)</f>
        <v>1902.05</v>
      </c>
      <c r="K307" s="134" t="s">
        <v>150</v>
      </c>
      <c r="L307" s="33"/>
      <c r="M307" s="139" t="s">
        <v>19</v>
      </c>
      <c r="N307" s="140" t="s">
        <v>43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168</v>
      </c>
      <c r="AT307" s="143" t="s">
        <v>146</v>
      </c>
      <c r="AU307" s="143" t="s">
        <v>81</v>
      </c>
      <c r="AY307" s="18" t="s">
        <v>143</v>
      </c>
      <c r="BE307" s="144">
        <f>IF(N307="základní",J307,0)</f>
        <v>1902.05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8" t="s">
        <v>79</v>
      </c>
      <c r="BK307" s="144">
        <f>ROUND(I307*H307,2)</f>
        <v>1902.05</v>
      </c>
      <c r="BL307" s="18" t="s">
        <v>168</v>
      </c>
      <c r="BM307" s="143" t="s">
        <v>686</v>
      </c>
    </row>
    <row r="308" spans="2:65" s="1" customFormat="1">
      <c r="B308" s="33"/>
      <c r="D308" s="145" t="s">
        <v>152</v>
      </c>
      <c r="F308" s="146" t="s">
        <v>687</v>
      </c>
      <c r="I308" s="147"/>
      <c r="L308" s="33"/>
      <c r="M308" s="148"/>
      <c r="T308" s="54"/>
      <c r="AT308" s="18" t="s">
        <v>152</v>
      </c>
      <c r="AU308" s="18" t="s">
        <v>81</v>
      </c>
    </row>
    <row r="309" spans="2:65" s="12" customFormat="1">
      <c r="B309" s="159"/>
      <c r="D309" s="160" t="s">
        <v>158</v>
      </c>
      <c r="E309" s="161" t="s">
        <v>19</v>
      </c>
      <c r="F309" s="162" t="s">
        <v>679</v>
      </c>
      <c r="H309" s="161" t="s">
        <v>19</v>
      </c>
      <c r="I309" s="163"/>
      <c r="L309" s="159"/>
      <c r="M309" s="164"/>
      <c r="T309" s="165"/>
      <c r="AT309" s="161" t="s">
        <v>158</v>
      </c>
      <c r="AU309" s="161" t="s">
        <v>81</v>
      </c>
      <c r="AV309" s="12" t="s">
        <v>79</v>
      </c>
      <c r="AW309" s="12" t="s">
        <v>33</v>
      </c>
      <c r="AX309" s="12" t="s">
        <v>72</v>
      </c>
      <c r="AY309" s="161" t="s">
        <v>143</v>
      </c>
    </row>
    <row r="310" spans="2:65" s="12" customFormat="1">
      <c r="B310" s="159"/>
      <c r="D310" s="160" t="s">
        <v>158</v>
      </c>
      <c r="E310" s="161" t="s">
        <v>19</v>
      </c>
      <c r="F310" s="162" t="s">
        <v>680</v>
      </c>
      <c r="H310" s="161" t="s">
        <v>19</v>
      </c>
      <c r="I310" s="163"/>
      <c r="L310" s="159"/>
      <c r="M310" s="164"/>
      <c r="T310" s="165"/>
      <c r="AT310" s="161" t="s">
        <v>158</v>
      </c>
      <c r="AU310" s="161" t="s">
        <v>81</v>
      </c>
      <c r="AV310" s="12" t="s">
        <v>79</v>
      </c>
      <c r="AW310" s="12" t="s">
        <v>33</v>
      </c>
      <c r="AX310" s="12" t="s">
        <v>72</v>
      </c>
      <c r="AY310" s="161" t="s">
        <v>143</v>
      </c>
    </row>
    <row r="311" spans="2:65" s="13" customFormat="1">
      <c r="B311" s="166"/>
      <c r="D311" s="160" t="s">
        <v>158</v>
      </c>
      <c r="E311" s="167" t="s">
        <v>19</v>
      </c>
      <c r="F311" s="168" t="s">
        <v>688</v>
      </c>
      <c r="H311" s="169">
        <v>37.442</v>
      </c>
      <c r="I311" s="170"/>
      <c r="L311" s="166"/>
      <c r="M311" s="171"/>
      <c r="T311" s="172"/>
      <c r="AT311" s="167" t="s">
        <v>158</v>
      </c>
      <c r="AU311" s="167" t="s">
        <v>81</v>
      </c>
      <c r="AV311" s="13" t="s">
        <v>81</v>
      </c>
      <c r="AW311" s="13" t="s">
        <v>33</v>
      </c>
      <c r="AX311" s="13" t="s">
        <v>79</v>
      </c>
      <c r="AY311" s="167" t="s">
        <v>143</v>
      </c>
    </row>
    <row r="312" spans="2:65" s="1" customFormat="1" ht="24.15" customHeight="1">
      <c r="B312" s="33"/>
      <c r="C312" s="132" t="s">
        <v>689</v>
      </c>
      <c r="D312" s="132" t="s">
        <v>146</v>
      </c>
      <c r="E312" s="133" t="s">
        <v>690</v>
      </c>
      <c r="F312" s="134" t="s">
        <v>691</v>
      </c>
      <c r="G312" s="135" t="s">
        <v>285</v>
      </c>
      <c r="H312" s="136">
        <v>167.61199999999999</v>
      </c>
      <c r="I312" s="137">
        <v>352</v>
      </c>
      <c r="J312" s="138">
        <f>ROUND(I312*H312,2)</f>
        <v>58999.42</v>
      </c>
      <c r="K312" s="134" t="s">
        <v>150</v>
      </c>
      <c r="L312" s="33"/>
      <c r="M312" s="139" t="s">
        <v>19</v>
      </c>
      <c r="N312" s="140" t="s">
        <v>43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168</v>
      </c>
      <c r="AT312" s="143" t="s">
        <v>146</v>
      </c>
      <c r="AU312" s="143" t="s">
        <v>81</v>
      </c>
      <c r="AY312" s="18" t="s">
        <v>143</v>
      </c>
      <c r="BE312" s="144">
        <f>IF(N312="základní",J312,0)</f>
        <v>58999.42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8" t="s">
        <v>79</v>
      </c>
      <c r="BK312" s="144">
        <f>ROUND(I312*H312,2)</f>
        <v>58999.42</v>
      </c>
      <c r="BL312" s="18" t="s">
        <v>168</v>
      </c>
      <c r="BM312" s="143" t="s">
        <v>692</v>
      </c>
    </row>
    <row r="313" spans="2:65" s="1" customFormat="1">
      <c r="B313" s="33"/>
      <c r="D313" s="145" t="s">
        <v>152</v>
      </c>
      <c r="F313" s="146" t="s">
        <v>693</v>
      </c>
      <c r="I313" s="147"/>
      <c r="L313" s="33"/>
      <c r="M313" s="148"/>
      <c r="T313" s="54"/>
      <c r="AT313" s="18" t="s">
        <v>152</v>
      </c>
      <c r="AU313" s="18" t="s">
        <v>81</v>
      </c>
    </row>
    <row r="314" spans="2:65" s="12" customFormat="1">
      <c r="B314" s="159"/>
      <c r="D314" s="160" t="s">
        <v>158</v>
      </c>
      <c r="E314" s="161" t="s">
        <v>19</v>
      </c>
      <c r="F314" s="162" t="s">
        <v>694</v>
      </c>
      <c r="H314" s="161" t="s">
        <v>19</v>
      </c>
      <c r="I314" s="163"/>
      <c r="L314" s="159"/>
      <c r="M314" s="164"/>
      <c r="T314" s="165"/>
      <c r="AT314" s="161" t="s">
        <v>158</v>
      </c>
      <c r="AU314" s="161" t="s">
        <v>81</v>
      </c>
      <c r="AV314" s="12" t="s">
        <v>79</v>
      </c>
      <c r="AW314" s="12" t="s">
        <v>33</v>
      </c>
      <c r="AX314" s="12" t="s">
        <v>72</v>
      </c>
      <c r="AY314" s="161" t="s">
        <v>143</v>
      </c>
    </row>
    <row r="315" spans="2:65" s="13" customFormat="1">
      <c r="B315" s="166"/>
      <c r="D315" s="160" t="s">
        <v>158</v>
      </c>
      <c r="E315" s="167" t="s">
        <v>19</v>
      </c>
      <c r="F315" s="168" t="s">
        <v>695</v>
      </c>
      <c r="H315" s="169">
        <v>124.206</v>
      </c>
      <c r="I315" s="170"/>
      <c r="L315" s="166"/>
      <c r="M315" s="171"/>
      <c r="T315" s="172"/>
      <c r="AT315" s="167" t="s">
        <v>158</v>
      </c>
      <c r="AU315" s="167" t="s">
        <v>81</v>
      </c>
      <c r="AV315" s="13" t="s">
        <v>81</v>
      </c>
      <c r="AW315" s="13" t="s">
        <v>33</v>
      </c>
      <c r="AX315" s="13" t="s">
        <v>72</v>
      </c>
      <c r="AY315" s="167" t="s">
        <v>143</v>
      </c>
    </row>
    <row r="316" spans="2:65" s="13" customFormat="1">
      <c r="B316" s="166"/>
      <c r="D316" s="160" t="s">
        <v>158</v>
      </c>
      <c r="E316" s="167" t="s">
        <v>19</v>
      </c>
      <c r="F316" s="168" t="s">
        <v>696</v>
      </c>
      <c r="H316" s="169">
        <v>43.405999999999999</v>
      </c>
      <c r="I316" s="170"/>
      <c r="L316" s="166"/>
      <c r="M316" s="171"/>
      <c r="T316" s="172"/>
      <c r="AT316" s="167" t="s">
        <v>158</v>
      </c>
      <c r="AU316" s="167" t="s">
        <v>81</v>
      </c>
      <c r="AV316" s="13" t="s">
        <v>81</v>
      </c>
      <c r="AW316" s="13" t="s">
        <v>33</v>
      </c>
      <c r="AX316" s="13" t="s">
        <v>72</v>
      </c>
      <c r="AY316" s="167" t="s">
        <v>143</v>
      </c>
    </row>
    <row r="317" spans="2:65" s="14" customFormat="1">
      <c r="B317" s="173"/>
      <c r="D317" s="160" t="s">
        <v>158</v>
      </c>
      <c r="E317" s="174" t="s">
        <v>19</v>
      </c>
      <c r="F317" s="175" t="s">
        <v>267</v>
      </c>
      <c r="H317" s="176">
        <v>167.61199999999999</v>
      </c>
      <c r="I317" s="177"/>
      <c r="L317" s="173"/>
      <c r="M317" s="178"/>
      <c r="T317" s="179"/>
      <c r="AT317" s="174" t="s">
        <v>158</v>
      </c>
      <c r="AU317" s="174" t="s">
        <v>81</v>
      </c>
      <c r="AV317" s="14" t="s">
        <v>168</v>
      </c>
      <c r="AW317" s="14" t="s">
        <v>33</v>
      </c>
      <c r="AX317" s="14" t="s">
        <v>79</v>
      </c>
      <c r="AY317" s="174" t="s">
        <v>143</v>
      </c>
    </row>
    <row r="318" spans="2:65" s="1" customFormat="1" ht="24.15" customHeight="1">
      <c r="B318" s="33"/>
      <c r="C318" s="132" t="s">
        <v>415</v>
      </c>
      <c r="D318" s="132" t="s">
        <v>146</v>
      </c>
      <c r="E318" s="133" t="s">
        <v>697</v>
      </c>
      <c r="F318" s="134" t="s">
        <v>698</v>
      </c>
      <c r="G318" s="135" t="s">
        <v>511</v>
      </c>
      <c r="H318" s="136">
        <v>611.12099999999998</v>
      </c>
      <c r="I318" s="137">
        <v>22.1</v>
      </c>
      <c r="J318" s="138">
        <f>ROUND(I318*H318,2)</f>
        <v>13505.77</v>
      </c>
      <c r="K318" s="134" t="s">
        <v>150</v>
      </c>
      <c r="L318" s="33"/>
      <c r="M318" s="139" t="s">
        <v>19</v>
      </c>
      <c r="N318" s="140" t="s">
        <v>43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168</v>
      </c>
      <c r="AT318" s="143" t="s">
        <v>146</v>
      </c>
      <c r="AU318" s="143" t="s">
        <v>81</v>
      </c>
      <c r="AY318" s="18" t="s">
        <v>143</v>
      </c>
      <c r="BE318" s="144">
        <f>IF(N318="základní",J318,0)</f>
        <v>13505.77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79</v>
      </c>
      <c r="BK318" s="144">
        <f>ROUND(I318*H318,2)</f>
        <v>13505.77</v>
      </c>
      <c r="BL318" s="18" t="s">
        <v>168</v>
      </c>
      <c r="BM318" s="143" t="s">
        <v>699</v>
      </c>
    </row>
    <row r="319" spans="2:65" s="1" customFormat="1">
      <c r="B319" s="33"/>
      <c r="D319" s="145" t="s">
        <v>152</v>
      </c>
      <c r="F319" s="146" t="s">
        <v>700</v>
      </c>
      <c r="I319" s="147"/>
      <c r="L319" s="33"/>
      <c r="M319" s="148"/>
      <c r="T319" s="54"/>
      <c r="AT319" s="18" t="s">
        <v>152</v>
      </c>
      <c r="AU319" s="18" t="s">
        <v>81</v>
      </c>
    </row>
    <row r="320" spans="2:65" s="12" customFormat="1">
      <c r="B320" s="159"/>
      <c r="D320" s="160" t="s">
        <v>158</v>
      </c>
      <c r="E320" s="161" t="s">
        <v>19</v>
      </c>
      <c r="F320" s="162" t="s">
        <v>701</v>
      </c>
      <c r="H320" s="161" t="s">
        <v>19</v>
      </c>
      <c r="I320" s="163"/>
      <c r="L320" s="159"/>
      <c r="M320" s="164"/>
      <c r="T320" s="165"/>
      <c r="AT320" s="161" t="s">
        <v>158</v>
      </c>
      <c r="AU320" s="161" t="s">
        <v>81</v>
      </c>
      <c r="AV320" s="12" t="s">
        <v>79</v>
      </c>
      <c r="AW320" s="12" t="s">
        <v>33</v>
      </c>
      <c r="AX320" s="12" t="s">
        <v>72</v>
      </c>
      <c r="AY320" s="161" t="s">
        <v>143</v>
      </c>
    </row>
    <row r="321" spans="2:65" s="12" customFormat="1">
      <c r="B321" s="159"/>
      <c r="D321" s="160" t="s">
        <v>158</v>
      </c>
      <c r="E321" s="161" t="s">
        <v>19</v>
      </c>
      <c r="F321" s="162" t="s">
        <v>702</v>
      </c>
      <c r="H321" s="161" t="s">
        <v>19</v>
      </c>
      <c r="I321" s="163"/>
      <c r="L321" s="159"/>
      <c r="M321" s="164"/>
      <c r="T321" s="165"/>
      <c r="AT321" s="161" t="s">
        <v>158</v>
      </c>
      <c r="AU321" s="161" t="s">
        <v>81</v>
      </c>
      <c r="AV321" s="12" t="s">
        <v>79</v>
      </c>
      <c r="AW321" s="12" t="s">
        <v>33</v>
      </c>
      <c r="AX321" s="12" t="s">
        <v>72</v>
      </c>
      <c r="AY321" s="161" t="s">
        <v>143</v>
      </c>
    </row>
    <row r="322" spans="2:65" s="13" customFormat="1">
      <c r="B322" s="166"/>
      <c r="D322" s="160" t="s">
        <v>158</v>
      </c>
      <c r="E322" s="167" t="s">
        <v>19</v>
      </c>
      <c r="F322" s="168" t="s">
        <v>681</v>
      </c>
      <c r="H322" s="169">
        <v>10.64</v>
      </c>
      <c r="I322" s="170"/>
      <c r="L322" s="166"/>
      <c r="M322" s="171"/>
      <c r="T322" s="172"/>
      <c r="AT322" s="167" t="s">
        <v>158</v>
      </c>
      <c r="AU322" s="167" t="s">
        <v>81</v>
      </c>
      <c r="AV322" s="13" t="s">
        <v>81</v>
      </c>
      <c r="AW322" s="13" t="s">
        <v>33</v>
      </c>
      <c r="AX322" s="13" t="s">
        <v>72</v>
      </c>
      <c r="AY322" s="167" t="s">
        <v>143</v>
      </c>
    </row>
    <row r="323" spans="2:65" s="13" customFormat="1">
      <c r="B323" s="166"/>
      <c r="D323" s="160" t="s">
        <v>158</v>
      </c>
      <c r="E323" s="167" t="s">
        <v>19</v>
      </c>
      <c r="F323" s="168" t="s">
        <v>682</v>
      </c>
      <c r="H323" s="169">
        <v>334.8</v>
      </c>
      <c r="I323" s="170"/>
      <c r="L323" s="166"/>
      <c r="M323" s="171"/>
      <c r="T323" s="172"/>
      <c r="AT323" s="167" t="s">
        <v>158</v>
      </c>
      <c r="AU323" s="167" t="s">
        <v>81</v>
      </c>
      <c r="AV323" s="13" t="s">
        <v>81</v>
      </c>
      <c r="AW323" s="13" t="s">
        <v>33</v>
      </c>
      <c r="AX323" s="13" t="s">
        <v>72</v>
      </c>
      <c r="AY323" s="167" t="s">
        <v>143</v>
      </c>
    </row>
    <row r="324" spans="2:65" s="13" customFormat="1">
      <c r="B324" s="166"/>
      <c r="D324" s="160" t="s">
        <v>158</v>
      </c>
      <c r="E324" s="167" t="s">
        <v>19</v>
      </c>
      <c r="F324" s="168" t="s">
        <v>703</v>
      </c>
      <c r="H324" s="169">
        <v>115.86199999999999</v>
      </c>
      <c r="I324" s="170"/>
      <c r="L324" s="166"/>
      <c r="M324" s="171"/>
      <c r="T324" s="172"/>
      <c r="AT324" s="167" t="s">
        <v>158</v>
      </c>
      <c r="AU324" s="167" t="s">
        <v>81</v>
      </c>
      <c r="AV324" s="13" t="s">
        <v>81</v>
      </c>
      <c r="AW324" s="13" t="s">
        <v>33</v>
      </c>
      <c r="AX324" s="13" t="s">
        <v>72</v>
      </c>
      <c r="AY324" s="167" t="s">
        <v>143</v>
      </c>
    </row>
    <row r="325" spans="2:65" s="15" customFormat="1">
      <c r="B325" s="186"/>
      <c r="D325" s="160" t="s">
        <v>158</v>
      </c>
      <c r="E325" s="187" t="s">
        <v>19</v>
      </c>
      <c r="F325" s="188" t="s">
        <v>533</v>
      </c>
      <c r="H325" s="189">
        <v>461.30200000000002</v>
      </c>
      <c r="I325" s="190"/>
      <c r="L325" s="186"/>
      <c r="M325" s="191"/>
      <c r="T325" s="192"/>
      <c r="AT325" s="187" t="s">
        <v>158</v>
      </c>
      <c r="AU325" s="187" t="s">
        <v>81</v>
      </c>
      <c r="AV325" s="15" t="s">
        <v>163</v>
      </c>
      <c r="AW325" s="15" t="s">
        <v>33</v>
      </c>
      <c r="AX325" s="15" t="s">
        <v>72</v>
      </c>
      <c r="AY325" s="187" t="s">
        <v>143</v>
      </c>
    </row>
    <row r="326" spans="2:65" s="12" customFormat="1">
      <c r="B326" s="159"/>
      <c r="D326" s="160" t="s">
        <v>158</v>
      </c>
      <c r="E326" s="161" t="s">
        <v>19</v>
      </c>
      <c r="F326" s="162" t="s">
        <v>704</v>
      </c>
      <c r="H326" s="161" t="s">
        <v>19</v>
      </c>
      <c r="I326" s="163"/>
      <c r="L326" s="159"/>
      <c r="M326" s="164"/>
      <c r="T326" s="165"/>
      <c r="AT326" s="161" t="s">
        <v>158</v>
      </c>
      <c r="AU326" s="161" t="s">
        <v>81</v>
      </c>
      <c r="AV326" s="12" t="s">
        <v>79</v>
      </c>
      <c r="AW326" s="12" t="s">
        <v>33</v>
      </c>
      <c r="AX326" s="12" t="s">
        <v>72</v>
      </c>
      <c r="AY326" s="161" t="s">
        <v>143</v>
      </c>
    </row>
    <row r="327" spans="2:65" s="13" customFormat="1">
      <c r="B327" s="166"/>
      <c r="D327" s="160" t="s">
        <v>158</v>
      </c>
      <c r="E327" s="167" t="s">
        <v>19</v>
      </c>
      <c r="F327" s="168" t="s">
        <v>641</v>
      </c>
      <c r="H327" s="169">
        <v>12.96</v>
      </c>
      <c r="I327" s="170"/>
      <c r="L327" s="166"/>
      <c r="M327" s="171"/>
      <c r="T327" s="172"/>
      <c r="AT327" s="167" t="s">
        <v>158</v>
      </c>
      <c r="AU327" s="167" t="s">
        <v>81</v>
      </c>
      <c r="AV327" s="13" t="s">
        <v>81</v>
      </c>
      <c r="AW327" s="13" t="s">
        <v>33</v>
      </c>
      <c r="AX327" s="13" t="s">
        <v>72</v>
      </c>
      <c r="AY327" s="167" t="s">
        <v>143</v>
      </c>
    </row>
    <row r="328" spans="2:65" s="13" customFormat="1">
      <c r="B328" s="166"/>
      <c r="D328" s="160" t="s">
        <v>158</v>
      </c>
      <c r="E328" s="167" t="s">
        <v>19</v>
      </c>
      <c r="F328" s="168" t="s">
        <v>642</v>
      </c>
      <c r="H328" s="169">
        <v>56.67</v>
      </c>
      <c r="I328" s="170"/>
      <c r="L328" s="166"/>
      <c r="M328" s="171"/>
      <c r="T328" s="172"/>
      <c r="AT328" s="167" t="s">
        <v>158</v>
      </c>
      <c r="AU328" s="167" t="s">
        <v>81</v>
      </c>
      <c r="AV328" s="13" t="s">
        <v>81</v>
      </c>
      <c r="AW328" s="13" t="s">
        <v>33</v>
      </c>
      <c r="AX328" s="13" t="s">
        <v>72</v>
      </c>
      <c r="AY328" s="167" t="s">
        <v>143</v>
      </c>
    </row>
    <row r="329" spans="2:65" s="15" customFormat="1">
      <c r="B329" s="186"/>
      <c r="D329" s="160" t="s">
        <v>158</v>
      </c>
      <c r="E329" s="187" t="s">
        <v>19</v>
      </c>
      <c r="F329" s="188" t="s">
        <v>533</v>
      </c>
      <c r="H329" s="189">
        <v>69.63</v>
      </c>
      <c r="I329" s="190"/>
      <c r="L329" s="186"/>
      <c r="M329" s="191"/>
      <c r="T329" s="192"/>
      <c r="AT329" s="187" t="s">
        <v>158</v>
      </c>
      <c r="AU329" s="187" t="s">
        <v>81</v>
      </c>
      <c r="AV329" s="15" t="s">
        <v>163</v>
      </c>
      <c r="AW329" s="15" t="s">
        <v>33</v>
      </c>
      <c r="AX329" s="15" t="s">
        <v>72</v>
      </c>
      <c r="AY329" s="187" t="s">
        <v>143</v>
      </c>
    </row>
    <row r="330" spans="2:65" s="12" customFormat="1">
      <c r="B330" s="159"/>
      <c r="D330" s="160" t="s">
        <v>158</v>
      </c>
      <c r="E330" s="161" t="s">
        <v>19</v>
      </c>
      <c r="F330" s="162" t="s">
        <v>705</v>
      </c>
      <c r="H330" s="161" t="s">
        <v>19</v>
      </c>
      <c r="I330" s="163"/>
      <c r="L330" s="159"/>
      <c r="M330" s="164"/>
      <c r="T330" s="165"/>
      <c r="AT330" s="161" t="s">
        <v>158</v>
      </c>
      <c r="AU330" s="161" t="s">
        <v>81</v>
      </c>
      <c r="AV330" s="12" t="s">
        <v>79</v>
      </c>
      <c r="AW330" s="12" t="s">
        <v>33</v>
      </c>
      <c r="AX330" s="12" t="s">
        <v>72</v>
      </c>
      <c r="AY330" s="161" t="s">
        <v>143</v>
      </c>
    </row>
    <row r="331" spans="2:65" s="12" customFormat="1">
      <c r="B331" s="159"/>
      <c r="D331" s="160" t="s">
        <v>158</v>
      </c>
      <c r="E331" s="161" t="s">
        <v>19</v>
      </c>
      <c r="F331" s="162" t="s">
        <v>706</v>
      </c>
      <c r="H331" s="161" t="s">
        <v>19</v>
      </c>
      <c r="I331" s="163"/>
      <c r="L331" s="159"/>
      <c r="M331" s="164"/>
      <c r="T331" s="165"/>
      <c r="AT331" s="161" t="s">
        <v>158</v>
      </c>
      <c r="AU331" s="161" t="s">
        <v>81</v>
      </c>
      <c r="AV331" s="12" t="s">
        <v>79</v>
      </c>
      <c r="AW331" s="12" t="s">
        <v>33</v>
      </c>
      <c r="AX331" s="12" t="s">
        <v>72</v>
      </c>
      <c r="AY331" s="161" t="s">
        <v>143</v>
      </c>
    </row>
    <row r="332" spans="2:65" s="13" customFormat="1">
      <c r="B332" s="166"/>
      <c r="D332" s="160" t="s">
        <v>158</v>
      </c>
      <c r="E332" s="167" t="s">
        <v>19</v>
      </c>
      <c r="F332" s="168" t="s">
        <v>707</v>
      </c>
      <c r="H332" s="169">
        <v>62.103000000000002</v>
      </c>
      <c r="I332" s="170"/>
      <c r="L332" s="166"/>
      <c r="M332" s="171"/>
      <c r="T332" s="172"/>
      <c r="AT332" s="167" t="s">
        <v>158</v>
      </c>
      <c r="AU332" s="167" t="s">
        <v>81</v>
      </c>
      <c r="AV332" s="13" t="s">
        <v>81</v>
      </c>
      <c r="AW332" s="13" t="s">
        <v>33</v>
      </c>
      <c r="AX332" s="13" t="s">
        <v>72</v>
      </c>
      <c r="AY332" s="167" t="s">
        <v>143</v>
      </c>
    </row>
    <row r="333" spans="2:65" s="13" customFormat="1">
      <c r="B333" s="166"/>
      <c r="D333" s="160" t="s">
        <v>158</v>
      </c>
      <c r="E333" s="167" t="s">
        <v>19</v>
      </c>
      <c r="F333" s="168" t="s">
        <v>708</v>
      </c>
      <c r="H333" s="169">
        <v>18.085999999999999</v>
      </c>
      <c r="I333" s="170"/>
      <c r="L333" s="166"/>
      <c r="M333" s="171"/>
      <c r="T333" s="172"/>
      <c r="AT333" s="167" t="s">
        <v>158</v>
      </c>
      <c r="AU333" s="167" t="s">
        <v>81</v>
      </c>
      <c r="AV333" s="13" t="s">
        <v>81</v>
      </c>
      <c r="AW333" s="13" t="s">
        <v>33</v>
      </c>
      <c r="AX333" s="13" t="s">
        <v>72</v>
      </c>
      <c r="AY333" s="167" t="s">
        <v>143</v>
      </c>
    </row>
    <row r="334" spans="2:65" s="15" customFormat="1">
      <c r="B334" s="186"/>
      <c r="D334" s="160" t="s">
        <v>158</v>
      </c>
      <c r="E334" s="187" t="s">
        <v>19</v>
      </c>
      <c r="F334" s="188" t="s">
        <v>533</v>
      </c>
      <c r="H334" s="189">
        <v>80.188999999999993</v>
      </c>
      <c r="I334" s="190"/>
      <c r="L334" s="186"/>
      <c r="M334" s="191"/>
      <c r="T334" s="192"/>
      <c r="AT334" s="187" t="s">
        <v>158</v>
      </c>
      <c r="AU334" s="187" t="s">
        <v>81</v>
      </c>
      <c r="AV334" s="15" t="s">
        <v>163</v>
      </c>
      <c r="AW334" s="15" t="s">
        <v>33</v>
      </c>
      <c r="AX334" s="15" t="s">
        <v>72</v>
      </c>
      <c r="AY334" s="187" t="s">
        <v>143</v>
      </c>
    </row>
    <row r="335" spans="2:65" s="14" customFormat="1">
      <c r="B335" s="173"/>
      <c r="D335" s="160" t="s">
        <v>158</v>
      </c>
      <c r="E335" s="174" t="s">
        <v>19</v>
      </c>
      <c r="F335" s="175" t="s">
        <v>267</v>
      </c>
      <c r="H335" s="176">
        <v>611.12099999999998</v>
      </c>
      <c r="I335" s="177"/>
      <c r="L335" s="173"/>
      <c r="M335" s="178"/>
      <c r="T335" s="179"/>
      <c r="AT335" s="174" t="s">
        <v>158</v>
      </c>
      <c r="AU335" s="174" t="s">
        <v>81</v>
      </c>
      <c r="AV335" s="14" t="s">
        <v>168</v>
      </c>
      <c r="AW335" s="14" t="s">
        <v>33</v>
      </c>
      <c r="AX335" s="14" t="s">
        <v>79</v>
      </c>
      <c r="AY335" s="174" t="s">
        <v>143</v>
      </c>
    </row>
    <row r="336" spans="2:65" s="1" customFormat="1" ht="24.15" customHeight="1">
      <c r="B336" s="33"/>
      <c r="C336" s="132" t="s">
        <v>709</v>
      </c>
      <c r="D336" s="132" t="s">
        <v>146</v>
      </c>
      <c r="E336" s="133" t="s">
        <v>710</v>
      </c>
      <c r="F336" s="134" t="s">
        <v>711</v>
      </c>
      <c r="G336" s="135" t="s">
        <v>511</v>
      </c>
      <c r="H336" s="136">
        <v>10.412000000000001</v>
      </c>
      <c r="I336" s="137">
        <v>259</v>
      </c>
      <c r="J336" s="138">
        <f>ROUND(I336*H336,2)</f>
        <v>2696.71</v>
      </c>
      <c r="K336" s="134" t="s">
        <v>150</v>
      </c>
      <c r="L336" s="33"/>
      <c r="M336" s="139" t="s">
        <v>19</v>
      </c>
      <c r="N336" s="140" t="s">
        <v>43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168</v>
      </c>
      <c r="AT336" s="143" t="s">
        <v>146</v>
      </c>
      <c r="AU336" s="143" t="s">
        <v>81</v>
      </c>
      <c r="AY336" s="18" t="s">
        <v>143</v>
      </c>
      <c r="BE336" s="144">
        <f>IF(N336="základní",J336,0)</f>
        <v>2696.71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8" t="s">
        <v>79</v>
      </c>
      <c r="BK336" s="144">
        <f>ROUND(I336*H336,2)</f>
        <v>2696.71</v>
      </c>
      <c r="BL336" s="18" t="s">
        <v>168</v>
      </c>
      <c r="BM336" s="143" t="s">
        <v>712</v>
      </c>
    </row>
    <row r="337" spans="2:65" s="1" customFormat="1">
      <c r="B337" s="33"/>
      <c r="D337" s="145" t="s">
        <v>152</v>
      </c>
      <c r="F337" s="146" t="s">
        <v>713</v>
      </c>
      <c r="I337" s="147"/>
      <c r="L337" s="33"/>
      <c r="M337" s="148"/>
      <c r="T337" s="54"/>
      <c r="AT337" s="18" t="s">
        <v>152</v>
      </c>
      <c r="AU337" s="18" t="s">
        <v>81</v>
      </c>
    </row>
    <row r="338" spans="2:65" s="12" customFormat="1">
      <c r="B338" s="159"/>
      <c r="D338" s="160" t="s">
        <v>158</v>
      </c>
      <c r="E338" s="161" t="s">
        <v>19</v>
      </c>
      <c r="F338" s="162" t="s">
        <v>246</v>
      </c>
      <c r="H338" s="161" t="s">
        <v>19</v>
      </c>
      <c r="I338" s="163"/>
      <c r="L338" s="159"/>
      <c r="M338" s="164"/>
      <c r="T338" s="165"/>
      <c r="AT338" s="161" t="s">
        <v>158</v>
      </c>
      <c r="AU338" s="161" t="s">
        <v>81</v>
      </c>
      <c r="AV338" s="12" t="s">
        <v>79</v>
      </c>
      <c r="AW338" s="12" t="s">
        <v>33</v>
      </c>
      <c r="AX338" s="12" t="s">
        <v>72</v>
      </c>
      <c r="AY338" s="161" t="s">
        <v>143</v>
      </c>
    </row>
    <row r="339" spans="2:65" s="12" customFormat="1">
      <c r="B339" s="159"/>
      <c r="D339" s="160" t="s">
        <v>158</v>
      </c>
      <c r="E339" s="161" t="s">
        <v>19</v>
      </c>
      <c r="F339" s="162" t="s">
        <v>497</v>
      </c>
      <c r="H339" s="161" t="s">
        <v>19</v>
      </c>
      <c r="I339" s="163"/>
      <c r="L339" s="159"/>
      <c r="M339" s="164"/>
      <c r="T339" s="165"/>
      <c r="AT339" s="161" t="s">
        <v>158</v>
      </c>
      <c r="AU339" s="161" t="s">
        <v>81</v>
      </c>
      <c r="AV339" s="12" t="s">
        <v>79</v>
      </c>
      <c r="AW339" s="12" t="s">
        <v>33</v>
      </c>
      <c r="AX339" s="12" t="s">
        <v>72</v>
      </c>
      <c r="AY339" s="161" t="s">
        <v>143</v>
      </c>
    </row>
    <row r="340" spans="2:65" s="12" customFormat="1">
      <c r="B340" s="159"/>
      <c r="D340" s="160" t="s">
        <v>158</v>
      </c>
      <c r="E340" s="161" t="s">
        <v>19</v>
      </c>
      <c r="F340" s="162" t="s">
        <v>714</v>
      </c>
      <c r="H340" s="161" t="s">
        <v>19</v>
      </c>
      <c r="I340" s="163"/>
      <c r="L340" s="159"/>
      <c r="M340" s="164"/>
      <c r="T340" s="165"/>
      <c r="AT340" s="161" t="s">
        <v>158</v>
      </c>
      <c r="AU340" s="161" t="s">
        <v>81</v>
      </c>
      <c r="AV340" s="12" t="s">
        <v>79</v>
      </c>
      <c r="AW340" s="12" t="s">
        <v>33</v>
      </c>
      <c r="AX340" s="12" t="s">
        <v>72</v>
      </c>
      <c r="AY340" s="161" t="s">
        <v>143</v>
      </c>
    </row>
    <row r="341" spans="2:65" s="12" customFormat="1">
      <c r="B341" s="159"/>
      <c r="D341" s="160" t="s">
        <v>158</v>
      </c>
      <c r="E341" s="161" t="s">
        <v>19</v>
      </c>
      <c r="F341" s="162" t="s">
        <v>715</v>
      </c>
      <c r="H341" s="161" t="s">
        <v>19</v>
      </c>
      <c r="I341" s="163"/>
      <c r="L341" s="159"/>
      <c r="M341" s="164"/>
      <c r="T341" s="165"/>
      <c r="AT341" s="161" t="s">
        <v>158</v>
      </c>
      <c r="AU341" s="161" t="s">
        <v>81</v>
      </c>
      <c r="AV341" s="12" t="s">
        <v>79</v>
      </c>
      <c r="AW341" s="12" t="s">
        <v>33</v>
      </c>
      <c r="AX341" s="12" t="s">
        <v>72</v>
      </c>
      <c r="AY341" s="161" t="s">
        <v>143</v>
      </c>
    </row>
    <row r="342" spans="2:65" s="12" customFormat="1">
      <c r="B342" s="159"/>
      <c r="D342" s="160" t="s">
        <v>158</v>
      </c>
      <c r="E342" s="161" t="s">
        <v>19</v>
      </c>
      <c r="F342" s="162" t="s">
        <v>716</v>
      </c>
      <c r="H342" s="161" t="s">
        <v>19</v>
      </c>
      <c r="I342" s="163"/>
      <c r="L342" s="159"/>
      <c r="M342" s="164"/>
      <c r="T342" s="165"/>
      <c r="AT342" s="161" t="s">
        <v>158</v>
      </c>
      <c r="AU342" s="161" t="s">
        <v>81</v>
      </c>
      <c r="AV342" s="12" t="s">
        <v>79</v>
      </c>
      <c r="AW342" s="12" t="s">
        <v>33</v>
      </c>
      <c r="AX342" s="12" t="s">
        <v>72</v>
      </c>
      <c r="AY342" s="161" t="s">
        <v>143</v>
      </c>
    </row>
    <row r="343" spans="2:65" s="13" customFormat="1">
      <c r="B343" s="166"/>
      <c r="D343" s="160" t="s">
        <v>158</v>
      </c>
      <c r="E343" s="167" t="s">
        <v>19</v>
      </c>
      <c r="F343" s="168" t="s">
        <v>717</v>
      </c>
      <c r="H343" s="169">
        <v>10.412000000000001</v>
      </c>
      <c r="I343" s="170"/>
      <c r="L343" s="166"/>
      <c r="M343" s="171"/>
      <c r="T343" s="172"/>
      <c r="AT343" s="167" t="s">
        <v>158</v>
      </c>
      <c r="AU343" s="167" t="s">
        <v>81</v>
      </c>
      <c r="AV343" s="13" t="s">
        <v>81</v>
      </c>
      <c r="AW343" s="13" t="s">
        <v>33</v>
      </c>
      <c r="AX343" s="13" t="s">
        <v>79</v>
      </c>
      <c r="AY343" s="167" t="s">
        <v>143</v>
      </c>
    </row>
    <row r="344" spans="2:65" s="1" customFormat="1" ht="24.15" customHeight="1">
      <c r="B344" s="33"/>
      <c r="C344" s="132" t="s">
        <v>420</v>
      </c>
      <c r="D344" s="132" t="s">
        <v>146</v>
      </c>
      <c r="E344" s="133" t="s">
        <v>718</v>
      </c>
      <c r="F344" s="134" t="s">
        <v>719</v>
      </c>
      <c r="G344" s="135" t="s">
        <v>511</v>
      </c>
      <c r="H344" s="136">
        <v>105.45</v>
      </c>
      <c r="I344" s="137">
        <v>385</v>
      </c>
      <c r="J344" s="138">
        <f>ROUND(I344*H344,2)</f>
        <v>40598.25</v>
      </c>
      <c r="K344" s="134" t="s">
        <v>150</v>
      </c>
      <c r="L344" s="33"/>
      <c r="M344" s="139" t="s">
        <v>19</v>
      </c>
      <c r="N344" s="140" t="s">
        <v>43</v>
      </c>
      <c r="P344" s="141">
        <f>O344*H344</f>
        <v>0</v>
      </c>
      <c r="Q344" s="141">
        <v>0</v>
      </c>
      <c r="R344" s="141">
        <f>Q344*H344</f>
        <v>0</v>
      </c>
      <c r="S344" s="141">
        <v>0</v>
      </c>
      <c r="T344" s="142">
        <f>S344*H344</f>
        <v>0</v>
      </c>
      <c r="AR344" s="143" t="s">
        <v>168</v>
      </c>
      <c r="AT344" s="143" t="s">
        <v>146</v>
      </c>
      <c r="AU344" s="143" t="s">
        <v>81</v>
      </c>
      <c r="AY344" s="18" t="s">
        <v>143</v>
      </c>
      <c r="BE344" s="144">
        <f>IF(N344="základní",J344,0)</f>
        <v>40598.25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8" t="s">
        <v>79</v>
      </c>
      <c r="BK344" s="144">
        <f>ROUND(I344*H344,2)</f>
        <v>40598.25</v>
      </c>
      <c r="BL344" s="18" t="s">
        <v>168</v>
      </c>
      <c r="BM344" s="143" t="s">
        <v>720</v>
      </c>
    </row>
    <row r="345" spans="2:65" s="1" customFormat="1">
      <c r="B345" s="33"/>
      <c r="D345" s="145" t="s">
        <v>152</v>
      </c>
      <c r="F345" s="146" t="s">
        <v>721</v>
      </c>
      <c r="I345" s="147"/>
      <c r="L345" s="33"/>
      <c r="M345" s="148"/>
      <c r="T345" s="54"/>
      <c r="AT345" s="18" t="s">
        <v>152</v>
      </c>
      <c r="AU345" s="18" t="s">
        <v>81</v>
      </c>
    </row>
    <row r="346" spans="2:65" s="12" customFormat="1">
      <c r="B346" s="159"/>
      <c r="D346" s="160" t="s">
        <v>158</v>
      </c>
      <c r="E346" s="161" t="s">
        <v>19</v>
      </c>
      <c r="F346" s="162" t="s">
        <v>246</v>
      </c>
      <c r="H346" s="161" t="s">
        <v>19</v>
      </c>
      <c r="I346" s="163"/>
      <c r="L346" s="159"/>
      <c r="M346" s="164"/>
      <c r="T346" s="165"/>
      <c r="AT346" s="161" t="s">
        <v>158</v>
      </c>
      <c r="AU346" s="161" t="s">
        <v>81</v>
      </c>
      <c r="AV346" s="12" t="s">
        <v>79</v>
      </c>
      <c r="AW346" s="12" t="s">
        <v>33</v>
      </c>
      <c r="AX346" s="12" t="s">
        <v>72</v>
      </c>
      <c r="AY346" s="161" t="s">
        <v>143</v>
      </c>
    </row>
    <row r="347" spans="2:65" s="12" customFormat="1">
      <c r="B347" s="159"/>
      <c r="D347" s="160" t="s">
        <v>158</v>
      </c>
      <c r="E347" s="161" t="s">
        <v>19</v>
      </c>
      <c r="F347" s="162" t="s">
        <v>497</v>
      </c>
      <c r="H347" s="161" t="s">
        <v>19</v>
      </c>
      <c r="I347" s="163"/>
      <c r="L347" s="159"/>
      <c r="M347" s="164"/>
      <c r="T347" s="165"/>
      <c r="AT347" s="161" t="s">
        <v>158</v>
      </c>
      <c r="AU347" s="161" t="s">
        <v>81</v>
      </c>
      <c r="AV347" s="12" t="s">
        <v>79</v>
      </c>
      <c r="AW347" s="12" t="s">
        <v>33</v>
      </c>
      <c r="AX347" s="12" t="s">
        <v>72</v>
      </c>
      <c r="AY347" s="161" t="s">
        <v>143</v>
      </c>
    </row>
    <row r="348" spans="2:65" s="12" customFormat="1">
      <c r="B348" s="159"/>
      <c r="D348" s="160" t="s">
        <v>158</v>
      </c>
      <c r="E348" s="161" t="s">
        <v>19</v>
      </c>
      <c r="F348" s="162" t="s">
        <v>714</v>
      </c>
      <c r="H348" s="161" t="s">
        <v>19</v>
      </c>
      <c r="I348" s="163"/>
      <c r="L348" s="159"/>
      <c r="M348" s="164"/>
      <c r="T348" s="165"/>
      <c r="AT348" s="161" t="s">
        <v>158</v>
      </c>
      <c r="AU348" s="161" t="s">
        <v>81</v>
      </c>
      <c r="AV348" s="12" t="s">
        <v>79</v>
      </c>
      <c r="AW348" s="12" t="s">
        <v>33</v>
      </c>
      <c r="AX348" s="12" t="s">
        <v>72</v>
      </c>
      <c r="AY348" s="161" t="s">
        <v>143</v>
      </c>
    </row>
    <row r="349" spans="2:65" s="12" customFormat="1">
      <c r="B349" s="159"/>
      <c r="D349" s="160" t="s">
        <v>158</v>
      </c>
      <c r="E349" s="161" t="s">
        <v>19</v>
      </c>
      <c r="F349" s="162" t="s">
        <v>722</v>
      </c>
      <c r="H349" s="161" t="s">
        <v>19</v>
      </c>
      <c r="I349" s="163"/>
      <c r="L349" s="159"/>
      <c r="M349" s="164"/>
      <c r="T349" s="165"/>
      <c r="AT349" s="161" t="s">
        <v>158</v>
      </c>
      <c r="AU349" s="161" t="s">
        <v>81</v>
      </c>
      <c r="AV349" s="12" t="s">
        <v>79</v>
      </c>
      <c r="AW349" s="12" t="s">
        <v>33</v>
      </c>
      <c r="AX349" s="12" t="s">
        <v>72</v>
      </c>
      <c r="AY349" s="161" t="s">
        <v>143</v>
      </c>
    </row>
    <row r="350" spans="2:65" s="12" customFormat="1">
      <c r="B350" s="159"/>
      <c r="D350" s="160" t="s">
        <v>158</v>
      </c>
      <c r="E350" s="161" t="s">
        <v>19</v>
      </c>
      <c r="F350" s="162" t="s">
        <v>499</v>
      </c>
      <c r="H350" s="161" t="s">
        <v>19</v>
      </c>
      <c r="I350" s="163"/>
      <c r="L350" s="159"/>
      <c r="M350" s="164"/>
      <c r="T350" s="165"/>
      <c r="AT350" s="161" t="s">
        <v>158</v>
      </c>
      <c r="AU350" s="161" t="s">
        <v>81</v>
      </c>
      <c r="AV350" s="12" t="s">
        <v>79</v>
      </c>
      <c r="AW350" s="12" t="s">
        <v>33</v>
      </c>
      <c r="AX350" s="12" t="s">
        <v>72</v>
      </c>
      <c r="AY350" s="161" t="s">
        <v>143</v>
      </c>
    </row>
    <row r="351" spans="2:65" s="13" customFormat="1">
      <c r="B351" s="166"/>
      <c r="D351" s="160" t="s">
        <v>158</v>
      </c>
      <c r="E351" s="167" t="s">
        <v>19</v>
      </c>
      <c r="F351" s="168" t="s">
        <v>723</v>
      </c>
      <c r="H351" s="169">
        <v>10.676</v>
      </c>
      <c r="I351" s="170"/>
      <c r="L351" s="166"/>
      <c r="M351" s="171"/>
      <c r="T351" s="172"/>
      <c r="AT351" s="167" t="s">
        <v>158</v>
      </c>
      <c r="AU351" s="167" t="s">
        <v>81</v>
      </c>
      <c r="AV351" s="13" t="s">
        <v>81</v>
      </c>
      <c r="AW351" s="13" t="s">
        <v>33</v>
      </c>
      <c r="AX351" s="13" t="s">
        <v>72</v>
      </c>
      <c r="AY351" s="167" t="s">
        <v>143</v>
      </c>
    </row>
    <row r="352" spans="2:65" s="12" customFormat="1">
      <c r="B352" s="159"/>
      <c r="D352" s="160" t="s">
        <v>158</v>
      </c>
      <c r="E352" s="161" t="s">
        <v>19</v>
      </c>
      <c r="F352" s="162" t="s">
        <v>523</v>
      </c>
      <c r="H352" s="161" t="s">
        <v>19</v>
      </c>
      <c r="I352" s="163"/>
      <c r="L352" s="159"/>
      <c r="M352" s="164"/>
      <c r="T352" s="165"/>
      <c r="AT352" s="161" t="s">
        <v>158</v>
      </c>
      <c r="AU352" s="161" t="s">
        <v>81</v>
      </c>
      <c r="AV352" s="12" t="s">
        <v>79</v>
      </c>
      <c r="AW352" s="12" t="s">
        <v>33</v>
      </c>
      <c r="AX352" s="12" t="s">
        <v>72</v>
      </c>
      <c r="AY352" s="161" t="s">
        <v>143</v>
      </c>
    </row>
    <row r="353" spans="2:65" s="13" customFormat="1">
      <c r="B353" s="166"/>
      <c r="D353" s="160" t="s">
        <v>158</v>
      </c>
      <c r="E353" s="167" t="s">
        <v>19</v>
      </c>
      <c r="F353" s="168" t="s">
        <v>724</v>
      </c>
      <c r="H353" s="169">
        <v>18.048999999999999</v>
      </c>
      <c r="I353" s="170"/>
      <c r="L353" s="166"/>
      <c r="M353" s="171"/>
      <c r="T353" s="172"/>
      <c r="AT353" s="167" t="s">
        <v>158</v>
      </c>
      <c r="AU353" s="167" t="s">
        <v>81</v>
      </c>
      <c r="AV353" s="13" t="s">
        <v>81</v>
      </c>
      <c r="AW353" s="13" t="s">
        <v>33</v>
      </c>
      <c r="AX353" s="13" t="s">
        <v>72</v>
      </c>
      <c r="AY353" s="167" t="s">
        <v>143</v>
      </c>
    </row>
    <row r="354" spans="2:65" s="13" customFormat="1">
      <c r="B354" s="166"/>
      <c r="D354" s="160" t="s">
        <v>158</v>
      </c>
      <c r="E354" s="167" t="s">
        <v>19</v>
      </c>
      <c r="F354" s="168" t="s">
        <v>725</v>
      </c>
      <c r="H354" s="169">
        <v>2.996</v>
      </c>
      <c r="I354" s="170"/>
      <c r="L354" s="166"/>
      <c r="M354" s="171"/>
      <c r="T354" s="172"/>
      <c r="AT354" s="167" t="s">
        <v>158</v>
      </c>
      <c r="AU354" s="167" t="s">
        <v>81</v>
      </c>
      <c r="AV354" s="13" t="s">
        <v>81</v>
      </c>
      <c r="AW354" s="13" t="s">
        <v>33</v>
      </c>
      <c r="AX354" s="13" t="s">
        <v>72</v>
      </c>
      <c r="AY354" s="167" t="s">
        <v>143</v>
      </c>
    </row>
    <row r="355" spans="2:65" s="13" customFormat="1">
      <c r="B355" s="166"/>
      <c r="D355" s="160" t="s">
        <v>158</v>
      </c>
      <c r="E355" s="167" t="s">
        <v>19</v>
      </c>
      <c r="F355" s="168" t="s">
        <v>726</v>
      </c>
      <c r="H355" s="169">
        <v>14.756</v>
      </c>
      <c r="I355" s="170"/>
      <c r="L355" s="166"/>
      <c r="M355" s="171"/>
      <c r="T355" s="172"/>
      <c r="AT355" s="167" t="s">
        <v>158</v>
      </c>
      <c r="AU355" s="167" t="s">
        <v>81</v>
      </c>
      <c r="AV355" s="13" t="s">
        <v>81</v>
      </c>
      <c r="AW355" s="13" t="s">
        <v>33</v>
      </c>
      <c r="AX355" s="13" t="s">
        <v>72</v>
      </c>
      <c r="AY355" s="167" t="s">
        <v>143</v>
      </c>
    </row>
    <row r="356" spans="2:65" s="13" customFormat="1">
      <c r="B356" s="166"/>
      <c r="D356" s="160" t="s">
        <v>158</v>
      </c>
      <c r="E356" s="167" t="s">
        <v>19</v>
      </c>
      <c r="F356" s="168" t="s">
        <v>727</v>
      </c>
      <c r="H356" s="169">
        <v>7.14</v>
      </c>
      <c r="I356" s="170"/>
      <c r="L356" s="166"/>
      <c r="M356" s="171"/>
      <c r="T356" s="172"/>
      <c r="AT356" s="167" t="s">
        <v>158</v>
      </c>
      <c r="AU356" s="167" t="s">
        <v>81</v>
      </c>
      <c r="AV356" s="13" t="s">
        <v>81</v>
      </c>
      <c r="AW356" s="13" t="s">
        <v>33</v>
      </c>
      <c r="AX356" s="13" t="s">
        <v>72</v>
      </c>
      <c r="AY356" s="167" t="s">
        <v>143</v>
      </c>
    </row>
    <row r="357" spans="2:65" s="13" customFormat="1">
      <c r="B357" s="166"/>
      <c r="D357" s="160" t="s">
        <v>158</v>
      </c>
      <c r="E357" s="167" t="s">
        <v>19</v>
      </c>
      <c r="F357" s="168" t="s">
        <v>728</v>
      </c>
      <c r="H357" s="169">
        <v>3.952</v>
      </c>
      <c r="I357" s="170"/>
      <c r="L357" s="166"/>
      <c r="M357" s="171"/>
      <c r="T357" s="172"/>
      <c r="AT357" s="167" t="s">
        <v>158</v>
      </c>
      <c r="AU357" s="167" t="s">
        <v>81</v>
      </c>
      <c r="AV357" s="13" t="s">
        <v>81</v>
      </c>
      <c r="AW357" s="13" t="s">
        <v>33</v>
      </c>
      <c r="AX357" s="13" t="s">
        <v>72</v>
      </c>
      <c r="AY357" s="167" t="s">
        <v>143</v>
      </c>
    </row>
    <row r="358" spans="2:65" s="13" customFormat="1">
      <c r="B358" s="166"/>
      <c r="D358" s="160" t="s">
        <v>158</v>
      </c>
      <c r="E358" s="167" t="s">
        <v>19</v>
      </c>
      <c r="F358" s="168" t="s">
        <v>729</v>
      </c>
      <c r="H358" s="169">
        <v>2.0950000000000002</v>
      </c>
      <c r="I358" s="170"/>
      <c r="L358" s="166"/>
      <c r="M358" s="171"/>
      <c r="T358" s="172"/>
      <c r="AT358" s="167" t="s">
        <v>158</v>
      </c>
      <c r="AU358" s="167" t="s">
        <v>81</v>
      </c>
      <c r="AV358" s="13" t="s">
        <v>81</v>
      </c>
      <c r="AW358" s="13" t="s">
        <v>33</v>
      </c>
      <c r="AX358" s="13" t="s">
        <v>72</v>
      </c>
      <c r="AY358" s="167" t="s">
        <v>143</v>
      </c>
    </row>
    <row r="359" spans="2:65" s="12" customFormat="1">
      <c r="B359" s="159"/>
      <c r="D359" s="160" t="s">
        <v>158</v>
      </c>
      <c r="E359" s="161" t="s">
        <v>19</v>
      </c>
      <c r="F359" s="162" t="s">
        <v>530</v>
      </c>
      <c r="H359" s="161" t="s">
        <v>19</v>
      </c>
      <c r="I359" s="163"/>
      <c r="L359" s="159"/>
      <c r="M359" s="164"/>
      <c r="T359" s="165"/>
      <c r="AT359" s="161" t="s">
        <v>158</v>
      </c>
      <c r="AU359" s="161" t="s">
        <v>81</v>
      </c>
      <c r="AV359" s="12" t="s">
        <v>79</v>
      </c>
      <c r="AW359" s="12" t="s">
        <v>33</v>
      </c>
      <c r="AX359" s="12" t="s">
        <v>72</v>
      </c>
      <c r="AY359" s="161" t="s">
        <v>143</v>
      </c>
    </row>
    <row r="360" spans="2:65" s="13" customFormat="1">
      <c r="B360" s="166"/>
      <c r="D360" s="160" t="s">
        <v>158</v>
      </c>
      <c r="E360" s="167" t="s">
        <v>19</v>
      </c>
      <c r="F360" s="168" t="s">
        <v>730</v>
      </c>
      <c r="H360" s="169">
        <v>32.08</v>
      </c>
      <c r="I360" s="170"/>
      <c r="L360" s="166"/>
      <c r="M360" s="171"/>
      <c r="T360" s="172"/>
      <c r="AT360" s="167" t="s">
        <v>158</v>
      </c>
      <c r="AU360" s="167" t="s">
        <v>81</v>
      </c>
      <c r="AV360" s="13" t="s">
        <v>81</v>
      </c>
      <c r="AW360" s="13" t="s">
        <v>33</v>
      </c>
      <c r="AX360" s="13" t="s">
        <v>72</v>
      </c>
      <c r="AY360" s="167" t="s">
        <v>143</v>
      </c>
    </row>
    <row r="361" spans="2:65" s="13" customFormat="1">
      <c r="B361" s="166"/>
      <c r="D361" s="160" t="s">
        <v>158</v>
      </c>
      <c r="E361" s="167" t="s">
        <v>19</v>
      </c>
      <c r="F361" s="168" t="s">
        <v>731</v>
      </c>
      <c r="H361" s="169">
        <v>13.706</v>
      </c>
      <c r="I361" s="170"/>
      <c r="L361" s="166"/>
      <c r="M361" s="171"/>
      <c r="T361" s="172"/>
      <c r="AT361" s="167" t="s">
        <v>158</v>
      </c>
      <c r="AU361" s="167" t="s">
        <v>81</v>
      </c>
      <c r="AV361" s="13" t="s">
        <v>81</v>
      </c>
      <c r="AW361" s="13" t="s">
        <v>33</v>
      </c>
      <c r="AX361" s="13" t="s">
        <v>72</v>
      </c>
      <c r="AY361" s="167" t="s">
        <v>143</v>
      </c>
    </row>
    <row r="362" spans="2:65" s="14" customFormat="1">
      <c r="B362" s="173"/>
      <c r="D362" s="160" t="s">
        <v>158</v>
      </c>
      <c r="E362" s="174" t="s">
        <v>19</v>
      </c>
      <c r="F362" s="175" t="s">
        <v>267</v>
      </c>
      <c r="H362" s="176">
        <v>105.45</v>
      </c>
      <c r="I362" s="177"/>
      <c r="L362" s="173"/>
      <c r="M362" s="178"/>
      <c r="T362" s="179"/>
      <c r="AT362" s="174" t="s">
        <v>158</v>
      </c>
      <c r="AU362" s="174" t="s">
        <v>81</v>
      </c>
      <c r="AV362" s="14" t="s">
        <v>168</v>
      </c>
      <c r="AW362" s="14" t="s">
        <v>33</v>
      </c>
      <c r="AX362" s="14" t="s">
        <v>79</v>
      </c>
      <c r="AY362" s="174" t="s">
        <v>143</v>
      </c>
    </row>
    <row r="363" spans="2:65" s="1" customFormat="1" ht="16.5" customHeight="1">
      <c r="B363" s="33"/>
      <c r="C363" s="132" t="s">
        <v>732</v>
      </c>
      <c r="D363" s="132" t="s">
        <v>146</v>
      </c>
      <c r="E363" s="133" t="s">
        <v>733</v>
      </c>
      <c r="F363" s="134" t="s">
        <v>734</v>
      </c>
      <c r="G363" s="135" t="s">
        <v>511</v>
      </c>
      <c r="H363" s="136">
        <v>115.86199999999999</v>
      </c>
      <c r="I363" s="137">
        <v>184</v>
      </c>
      <c r="J363" s="138">
        <f>ROUND(I363*H363,2)</f>
        <v>21318.61</v>
      </c>
      <c r="K363" s="134" t="s">
        <v>150</v>
      </c>
      <c r="L363" s="33"/>
      <c r="M363" s="139" t="s">
        <v>19</v>
      </c>
      <c r="N363" s="140" t="s">
        <v>43</v>
      </c>
      <c r="P363" s="141">
        <f>O363*H363</f>
        <v>0</v>
      </c>
      <c r="Q363" s="141">
        <v>0</v>
      </c>
      <c r="R363" s="141">
        <f>Q363*H363</f>
        <v>0</v>
      </c>
      <c r="S363" s="141">
        <v>0</v>
      </c>
      <c r="T363" s="142">
        <f>S363*H363</f>
        <v>0</v>
      </c>
      <c r="AR363" s="143" t="s">
        <v>168</v>
      </c>
      <c r="AT363" s="143" t="s">
        <v>146</v>
      </c>
      <c r="AU363" s="143" t="s">
        <v>81</v>
      </c>
      <c r="AY363" s="18" t="s">
        <v>143</v>
      </c>
      <c r="BE363" s="144">
        <f>IF(N363="základní",J363,0)</f>
        <v>21318.61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8" t="s">
        <v>79</v>
      </c>
      <c r="BK363" s="144">
        <f>ROUND(I363*H363,2)</f>
        <v>21318.61</v>
      </c>
      <c r="BL363" s="18" t="s">
        <v>168</v>
      </c>
      <c r="BM363" s="143" t="s">
        <v>735</v>
      </c>
    </row>
    <row r="364" spans="2:65" s="1" customFormat="1">
      <c r="B364" s="33"/>
      <c r="D364" s="145" t="s">
        <v>152</v>
      </c>
      <c r="F364" s="146" t="s">
        <v>736</v>
      </c>
      <c r="I364" s="147"/>
      <c r="L364" s="33"/>
      <c r="M364" s="148"/>
      <c r="T364" s="54"/>
      <c r="AT364" s="18" t="s">
        <v>152</v>
      </c>
      <c r="AU364" s="18" t="s">
        <v>81</v>
      </c>
    </row>
    <row r="365" spans="2:65" s="13" customFormat="1">
      <c r="B365" s="166"/>
      <c r="D365" s="160" t="s">
        <v>158</v>
      </c>
      <c r="E365" s="167" t="s">
        <v>19</v>
      </c>
      <c r="F365" s="168" t="s">
        <v>737</v>
      </c>
      <c r="H365" s="169">
        <v>115.86199999999999</v>
      </c>
      <c r="I365" s="170"/>
      <c r="L365" s="166"/>
      <c r="M365" s="171"/>
      <c r="T365" s="172"/>
      <c r="AT365" s="167" t="s">
        <v>158</v>
      </c>
      <c r="AU365" s="167" t="s">
        <v>81</v>
      </c>
      <c r="AV365" s="13" t="s">
        <v>81</v>
      </c>
      <c r="AW365" s="13" t="s">
        <v>33</v>
      </c>
      <c r="AX365" s="13" t="s">
        <v>79</v>
      </c>
      <c r="AY365" s="167" t="s">
        <v>143</v>
      </c>
    </row>
    <row r="366" spans="2:65" s="1" customFormat="1" ht="37.799999999999997" customHeight="1">
      <c r="B366" s="33"/>
      <c r="C366" s="132" t="s">
        <v>423</v>
      </c>
      <c r="D366" s="132" t="s">
        <v>146</v>
      </c>
      <c r="E366" s="133" t="s">
        <v>738</v>
      </c>
      <c r="F366" s="134" t="s">
        <v>739</v>
      </c>
      <c r="G366" s="135" t="s">
        <v>511</v>
      </c>
      <c r="H366" s="136">
        <v>3.726</v>
      </c>
      <c r="I366" s="137">
        <v>608</v>
      </c>
      <c r="J366" s="138">
        <f>ROUND(I366*H366,2)</f>
        <v>2265.41</v>
      </c>
      <c r="K366" s="134" t="s">
        <v>150</v>
      </c>
      <c r="L366" s="33"/>
      <c r="M366" s="139" t="s">
        <v>19</v>
      </c>
      <c r="N366" s="140" t="s">
        <v>43</v>
      </c>
      <c r="P366" s="141">
        <f>O366*H366</f>
        <v>0</v>
      </c>
      <c r="Q366" s="141">
        <v>0</v>
      </c>
      <c r="R366" s="141">
        <f>Q366*H366</f>
        <v>0</v>
      </c>
      <c r="S366" s="141">
        <v>0</v>
      </c>
      <c r="T366" s="142">
        <f>S366*H366</f>
        <v>0</v>
      </c>
      <c r="AR366" s="143" t="s">
        <v>168</v>
      </c>
      <c r="AT366" s="143" t="s">
        <v>146</v>
      </c>
      <c r="AU366" s="143" t="s">
        <v>81</v>
      </c>
      <c r="AY366" s="18" t="s">
        <v>143</v>
      </c>
      <c r="BE366" s="144">
        <f>IF(N366="základní",J366,0)</f>
        <v>2265.41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8" t="s">
        <v>79</v>
      </c>
      <c r="BK366" s="144">
        <f>ROUND(I366*H366,2)</f>
        <v>2265.41</v>
      </c>
      <c r="BL366" s="18" t="s">
        <v>168</v>
      </c>
      <c r="BM366" s="143" t="s">
        <v>740</v>
      </c>
    </row>
    <row r="367" spans="2:65" s="1" customFormat="1">
      <c r="B367" s="33"/>
      <c r="D367" s="145" t="s">
        <v>152</v>
      </c>
      <c r="F367" s="146" t="s">
        <v>741</v>
      </c>
      <c r="I367" s="147"/>
      <c r="L367" s="33"/>
      <c r="M367" s="148"/>
      <c r="T367" s="54"/>
      <c r="AT367" s="18" t="s">
        <v>152</v>
      </c>
      <c r="AU367" s="18" t="s">
        <v>81</v>
      </c>
    </row>
    <row r="368" spans="2:65" s="12" customFormat="1">
      <c r="B368" s="159"/>
      <c r="D368" s="160" t="s">
        <v>158</v>
      </c>
      <c r="E368" s="161" t="s">
        <v>19</v>
      </c>
      <c r="F368" s="162" t="s">
        <v>246</v>
      </c>
      <c r="H368" s="161" t="s">
        <v>19</v>
      </c>
      <c r="I368" s="163"/>
      <c r="L368" s="159"/>
      <c r="M368" s="164"/>
      <c r="T368" s="165"/>
      <c r="AT368" s="161" t="s">
        <v>158</v>
      </c>
      <c r="AU368" s="161" t="s">
        <v>81</v>
      </c>
      <c r="AV368" s="12" t="s">
        <v>79</v>
      </c>
      <c r="AW368" s="12" t="s">
        <v>33</v>
      </c>
      <c r="AX368" s="12" t="s">
        <v>72</v>
      </c>
      <c r="AY368" s="161" t="s">
        <v>143</v>
      </c>
    </row>
    <row r="369" spans="2:65" s="12" customFormat="1">
      <c r="B369" s="159"/>
      <c r="D369" s="160" t="s">
        <v>158</v>
      </c>
      <c r="E369" s="161" t="s">
        <v>19</v>
      </c>
      <c r="F369" s="162" t="s">
        <v>497</v>
      </c>
      <c r="H369" s="161" t="s">
        <v>19</v>
      </c>
      <c r="I369" s="163"/>
      <c r="L369" s="159"/>
      <c r="M369" s="164"/>
      <c r="T369" s="165"/>
      <c r="AT369" s="161" t="s">
        <v>158</v>
      </c>
      <c r="AU369" s="161" t="s">
        <v>81</v>
      </c>
      <c r="AV369" s="12" t="s">
        <v>79</v>
      </c>
      <c r="AW369" s="12" t="s">
        <v>33</v>
      </c>
      <c r="AX369" s="12" t="s">
        <v>72</v>
      </c>
      <c r="AY369" s="161" t="s">
        <v>143</v>
      </c>
    </row>
    <row r="370" spans="2:65" s="12" customFormat="1">
      <c r="B370" s="159"/>
      <c r="D370" s="160" t="s">
        <v>158</v>
      </c>
      <c r="E370" s="161" t="s">
        <v>19</v>
      </c>
      <c r="F370" s="162" t="s">
        <v>714</v>
      </c>
      <c r="H370" s="161" t="s">
        <v>19</v>
      </c>
      <c r="I370" s="163"/>
      <c r="L370" s="159"/>
      <c r="M370" s="164"/>
      <c r="T370" s="165"/>
      <c r="AT370" s="161" t="s">
        <v>158</v>
      </c>
      <c r="AU370" s="161" t="s">
        <v>81</v>
      </c>
      <c r="AV370" s="12" t="s">
        <v>79</v>
      </c>
      <c r="AW370" s="12" t="s">
        <v>33</v>
      </c>
      <c r="AX370" s="12" t="s">
        <v>72</v>
      </c>
      <c r="AY370" s="161" t="s">
        <v>143</v>
      </c>
    </row>
    <row r="371" spans="2:65" s="12" customFormat="1">
      <c r="B371" s="159"/>
      <c r="D371" s="160" t="s">
        <v>158</v>
      </c>
      <c r="E371" s="161" t="s">
        <v>19</v>
      </c>
      <c r="F371" s="162" t="s">
        <v>742</v>
      </c>
      <c r="H371" s="161" t="s">
        <v>19</v>
      </c>
      <c r="I371" s="163"/>
      <c r="L371" s="159"/>
      <c r="M371" s="164"/>
      <c r="T371" s="165"/>
      <c r="AT371" s="161" t="s">
        <v>158</v>
      </c>
      <c r="AU371" s="161" t="s">
        <v>81</v>
      </c>
      <c r="AV371" s="12" t="s">
        <v>79</v>
      </c>
      <c r="AW371" s="12" t="s">
        <v>33</v>
      </c>
      <c r="AX371" s="12" t="s">
        <v>72</v>
      </c>
      <c r="AY371" s="161" t="s">
        <v>143</v>
      </c>
    </row>
    <row r="372" spans="2:65" s="13" customFormat="1">
      <c r="B372" s="166"/>
      <c r="D372" s="160" t="s">
        <v>158</v>
      </c>
      <c r="E372" s="167" t="s">
        <v>19</v>
      </c>
      <c r="F372" s="168" t="s">
        <v>743</v>
      </c>
      <c r="H372" s="169">
        <v>4.0279999999999996</v>
      </c>
      <c r="I372" s="170"/>
      <c r="L372" s="166"/>
      <c r="M372" s="171"/>
      <c r="T372" s="172"/>
      <c r="AT372" s="167" t="s">
        <v>158</v>
      </c>
      <c r="AU372" s="167" t="s">
        <v>81</v>
      </c>
      <c r="AV372" s="13" t="s">
        <v>81</v>
      </c>
      <c r="AW372" s="13" t="s">
        <v>33</v>
      </c>
      <c r="AX372" s="13" t="s">
        <v>72</v>
      </c>
      <c r="AY372" s="167" t="s">
        <v>143</v>
      </c>
    </row>
    <row r="373" spans="2:65" s="12" customFormat="1">
      <c r="B373" s="159"/>
      <c r="D373" s="160" t="s">
        <v>158</v>
      </c>
      <c r="E373" s="161" t="s">
        <v>19</v>
      </c>
      <c r="F373" s="162" t="s">
        <v>744</v>
      </c>
      <c r="H373" s="161" t="s">
        <v>19</v>
      </c>
      <c r="I373" s="163"/>
      <c r="L373" s="159"/>
      <c r="M373" s="164"/>
      <c r="T373" s="165"/>
      <c r="AT373" s="161" t="s">
        <v>158</v>
      </c>
      <c r="AU373" s="161" t="s">
        <v>81</v>
      </c>
      <c r="AV373" s="12" t="s">
        <v>79</v>
      </c>
      <c r="AW373" s="12" t="s">
        <v>33</v>
      </c>
      <c r="AX373" s="12" t="s">
        <v>72</v>
      </c>
      <c r="AY373" s="161" t="s">
        <v>143</v>
      </c>
    </row>
    <row r="374" spans="2:65" s="13" customFormat="1">
      <c r="B374" s="166"/>
      <c r="D374" s="160" t="s">
        <v>158</v>
      </c>
      <c r="E374" s="167" t="s">
        <v>19</v>
      </c>
      <c r="F374" s="168" t="s">
        <v>745</v>
      </c>
      <c r="H374" s="169">
        <v>-0.30199999999999999</v>
      </c>
      <c r="I374" s="170"/>
      <c r="L374" s="166"/>
      <c r="M374" s="171"/>
      <c r="T374" s="172"/>
      <c r="AT374" s="167" t="s">
        <v>158</v>
      </c>
      <c r="AU374" s="167" t="s">
        <v>81</v>
      </c>
      <c r="AV374" s="13" t="s">
        <v>81</v>
      </c>
      <c r="AW374" s="13" t="s">
        <v>33</v>
      </c>
      <c r="AX374" s="13" t="s">
        <v>72</v>
      </c>
      <c r="AY374" s="167" t="s">
        <v>143</v>
      </c>
    </row>
    <row r="375" spans="2:65" s="14" customFormat="1">
      <c r="B375" s="173"/>
      <c r="D375" s="160" t="s">
        <v>158</v>
      </c>
      <c r="E375" s="174" t="s">
        <v>19</v>
      </c>
      <c r="F375" s="175" t="s">
        <v>267</v>
      </c>
      <c r="H375" s="176">
        <v>3.7259999999999995</v>
      </c>
      <c r="I375" s="177"/>
      <c r="L375" s="173"/>
      <c r="M375" s="178"/>
      <c r="T375" s="179"/>
      <c r="AT375" s="174" t="s">
        <v>158</v>
      </c>
      <c r="AU375" s="174" t="s">
        <v>81</v>
      </c>
      <c r="AV375" s="14" t="s">
        <v>168</v>
      </c>
      <c r="AW375" s="14" t="s">
        <v>33</v>
      </c>
      <c r="AX375" s="14" t="s">
        <v>79</v>
      </c>
      <c r="AY375" s="174" t="s">
        <v>143</v>
      </c>
    </row>
    <row r="376" spans="2:65" s="1" customFormat="1" ht="37.799999999999997" customHeight="1">
      <c r="B376" s="33"/>
      <c r="C376" s="132" t="s">
        <v>746</v>
      </c>
      <c r="D376" s="132" t="s">
        <v>146</v>
      </c>
      <c r="E376" s="133" t="s">
        <v>747</v>
      </c>
      <c r="F376" s="134" t="s">
        <v>748</v>
      </c>
      <c r="G376" s="135" t="s">
        <v>511</v>
      </c>
      <c r="H376" s="136">
        <v>52.944000000000003</v>
      </c>
      <c r="I376" s="137">
        <v>476</v>
      </c>
      <c r="J376" s="138">
        <f>ROUND(I376*H376,2)</f>
        <v>25201.34</v>
      </c>
      <c r="K376" s="134" t="s">
        <v>150</v>
      </c>
      <c r="L376" s="33"/>
      <c r="M376" s="139" t="s">
        <v>19</v>
      </c>
      <c r="N376" s="140" t="s">
        <v>43</v>
      </c>
      <c r="P376" s="141">
        <f>O376*H376</f>
        <v>0</v>
      </c>
      <c r="Q376" s="141">
        <v>0</v>
      </c>
      <c r="R376" s="141">
        <f>Q376*H376</f>
        <v>0</v>
      </c>
      <c r="S376" s="141">
        <v>0</v>
      </c>
      <c r="T376" s="142">
        <f>S376*H376</f>
        <v>0</v>
      </c>
      <c r="AR376" s="143" t="s">
        <v>168</v>
      </c>
      <c r="AT376" s="143" t="s">
        <v>146</v>
      </c>
      <c r="AU376" s="143" t="s">
        <v>81</v>
      </c>
      <c r="AY376" s="18" t="s">
        <v>143</v>
      </c>
      <c r="BE376" s="144">
        <f>IF(N376="základní",J376,0)</f>
        <v>25201.34</v>
      </c>
      <c r="BF376" s="144">
        <f>IF(N376="snížená",J376,0)</f>
        <v>0</v>
      </c>
      <c r="BG376" s="144">
        <f>IF(N376="zákl. přenesená",J376,0)</f>
        <v>0</v>
      </c>
      <c r="BH376" s="144">
        <f>IF(N376="sníž. přenesená",J376,0)</f>
        <v>0</v>
      </c>
      <c r="BI376" s="144">
        <f>IF(N376="nulová",J376,0)</f>
        <v>0</v>
      </c>
      <c r="BJ376" s="18" t="s">
        <v>79</v>
      </c>
      <c r="BK376" s="144">
        <f>ROUND(I376*H376,2)</f>
        <v>25201.34</v>
      </c>
      <c r="BL376" s="18" t="s">
        <v>168</v>
      </c>
      <c r="BM376" s="143" t="s">
        <v>749</v>
      </c>
    </row>
    <row r="377" spans="2:65" s="1" customFormat="1">
      <c r="B377" s="33"/>
      <c r="D377" s="145" t="s">
        <v>152</v>
      </c>
      <c r="F377" s="146" t="s">
        <v>750</v>
      </c>
      <c r="I377" s="147"/>
      <c r="L377" s="33"/>
      <c r="M377" s="148"/>
      <c r="T377" s="54"/>
      <c r="AT377" s="18" t="s">
        <v>152</v>
      </c>
      <c r="AU377" s="18" t="s">
        <v>81</v>
      </c>
    </row>
    <row r="378" spans="2:65" s="12" customFormat="1">
      <c r="B378" s="159"/>
      <c r="D378" s="160" t="s">
        <v>158</v>
      </c>
      <c r="E378" s="161" t="s">
        <v>19</v>
      </c>
      <c r="F378" s="162" t="s">
        <v>246</v>
      </c>
      <c r="H378" s="161" t="s">
        <v>19</v>
      </c>
      <c r="I378" s="163"/>
      <c r="L378" s="159"/>
      <c r="M378" s="164"/>
      <c r="T378" s="165"/>
      <c r="AT378" s="161" t="s">
        <v>158</v>
      </c>
      <c r="AU378" s="161" t="s">
        <v>81</v>
      </c>
      <c r="AV378" s="12" t="s">
        <v>79</v>
      </c>
      <c r="AW378" s="12" t="s">
        <v>33</v>
      </c>
      <c r="AX378" s="12" t="s">
        <v>72</v>
      </c>
      <c r="AY378" s="161" t="s">
        <v>143</v>
      </c>
    </row>
    <row r="379" spans="2:65" s="12" customFormat="1">
      <c r="B379" s="159"/>
      <c r="D379" s="160" t="s">
        <v>158</v>
      </c>
      <c r="E379" s="161" t="s">
        <v>19</v>
      </c>
      <c r="F379" s="162" t="s">
        <v>497</v>
      </c>
      <c r="H379" s="161" t="s">
        <v>19</v>
      </c>
      <c r="I379" s="163"/>
      <c r="L379" s="159"/>
      <c r="M379" s="164"/>
      <c r="T379" s="165"/>
      <c r="AT379" s="161" t="s">
        <v>158</v>
      </c>
      <c r="AU379" s="161" t="s">
        <v>81</v>
      </c>
      <c r="AV379" s="12" t="s">
        <v>79</v>
      </c>
      <c r="AW379" s="12" t="s">
        <v>33</v>
      </c>
      <c r="AX379" s="12" t="s">
        <v>72</v>
      </c>
      <c r="AY379" s="161" t="s">
        <v>143</v>
      </c>
    </row>
    <row r="380" spans="2:65" s="12" customFormat="1">
      <c r="B380" s="159"/>
      <c r="D380" s="160" t="s">
        <v>158</v>
      </c>
      <c r="E380" s="161" t="s">
        <v>19</v>
      </c>
      <c r="F380" s="162" t="s">
        <v>714</v>
      </c>
      <c r="H380" s="161" t="s">
        <v>19</v>
      </c>
      <c r="I380" s="163"/>
      <c r="L380" s="159"/>
      <c r="M380" s="164"/>
      <c r="T380" s="165"/>
      <c r="AT380" s="161" t="s">
        <v>158</v>
      </c>
      <c r="AU380" s="161" t="s">
        <v>81</v>
      </c>
      <c r="AV380" s="12" t="s">
        <v>79</v>
      </c>
      <c r="AW380" s="12" t="s">
        <v>33</v>
      </c>
      <c r="AX380" s="12" t="s">
        <v>72</v>
      </c>
      <c r="AY380" s="161" t="s">
        <v>143</v>
      </c>
    </row>
    <row r="381" spans="2:65" s="12" customFormat="1">
      <c r="B381" s="159"/>
      <c r="D381" s="160" t="s">
        <v>158</v>
      </c>
      <c r="E381" s="161" t="s">
        <v>19</v>
      </c>
      <c r="F381" s="162" t="s">
        <v>499</v>
      </c>
      <c r="H381" s="161" t="s">
        <v>19</v>
      </c>
      <c r="I381" s="163"/>
      <c r="L381" s="159"/>
      <c r="M381" s="164"/>
      <c r="T381" s="165"/>
      <c r="AT381" s="161" t="s">
        <v>158</v>
      </c>
      <c r="AU381" s="161" t="s">
        <v>81</v>
      </c>
      <c r="AV381" s="12" t="s">
        <v>79</v>
      </c>
      <c r="AW381" s="12" t="s">
        <v>33</v>
      </c>
      <c r="AX381" s="12" t="s">
        <v>72</v>
      </c>
      <c r="AY381" s="161" t="s">
        <v>143</v>
      </c>
    </row>
    <row r="382" spans="2:65" s="13" customFormat="1">
      <c r="B382" s="166"/>
      <c r="D382" s="160" t="s">
        <v>158</v>
      </c>
      <c r="E382" s="167" t="s">
        <v>19</v>
      </c>
      <c r="F382" s="168" t="s">
        <v>751</v>
      </c>
      <c r="H382" s="169">
        <v>3.6040000000000001</v>
      </c>
      <c r="I382" s="170"/>
      <c r="L382" s="166"/>
      <c r="M382" s="171"/>
      <c r="T382" s="172"/>
      <c r="AT382" s="167" t="s">
        <v>158</v>
      </c>
      <c r="AU382" s="167" t="s">
        <v>81</v>
      </c>
      <c r="AV382" s="13" t="s">
        <v>81</v>
      </c>
      <c r="AW382" s="13" t="s">
        <v>33</v>
      </c>
      <c r="AX382" s="13" t="s">
        <v>72</v>
      </c>
      <c r="AY382" s="167" t="s">
        <v>143</v>
      </c>
    </row>
    <row r="383" spans="2:65" s="12" customFormat="1">
      <c r="B383" s="159"/>
      <c r="D383" s="160" t="s">
        <v>158</v>
      </c>
      <c r="E383" s="161" t="s">
        <v>19</v>
      </c>
      <c r="F383" s="162" t="s">
        <v>523</v>
      </c>
      <c r="H383" s="161" t="s">
        <v>19</v>
      </c>
      <c r="I383" s="163"/>
      <c r="L383" s="159"/>
      <c r="M383" s="164"/>
      <c r="T383" s="165"/>
      <c r="AT383" s="161" t="s">
        <v>158</v>
      </c>
      <c r="AU383" s="161" t="s">
        <v>81</v>
      </c>
      <c r="AV383" s="12" t="s">
        <v>79</v>
      </c>
      <c r="AW383" s="12" t="s">
        <v>33</v>
      </c>
      <c r="AX383" s="12" t="s">
        <v>72</v>
      </c>
      <c r="AY383" s="161" t="s">
        <v>143</v>
      </c>
    </row>
    <row r="384" spans="2:65" s="13" customFormat="1">
      <c r="B384" s="166"/>
      <c r="D384" s="160" t="s">
        <v>158</v>
      </c>
      <c r="E384" s="167" t="s">
        <v>19</v>
      </c>
      <c r="F384" s="168" t="s">
        <v>752</v>
      </c>
      <c r="H384" s="169">
        <v>21.794</v>
      </c>
      <c r="I384" s="170"/>
      <c r="L384" s="166"/>
      <c r="M384" s="171"/>
      <c r="T384" s="172"/>
      <c r="AT384" s="167" t="s">
        <v>158</v>
      </c>
      <c r="AU384" s="167" t="s">
        <v>81</v>
      </c>
      <c r="AV384" s="13" t="s">
        <v>81</v>
      </c>
      <c r="AW384" s="13" t="s">
        <v>33</v>
      </c>
      <c r="AX384" s="13" t="s">
        <v>72</v>
      </c>
      <c r="AY384" s="167" t="s">
        <v>143</v>
      </c>
    </row>
    <row r="385" spans="2:65" s="12" customFormat="1">
      <c r="B385" s="159"/>
      <c r="D385" s="160" t="s">
        <v>158</v>
      </c>
      <c r="E385" s="161" t="s">
        <v>19</v>
      </c>
      <c r="F385" s="162" t="s">
        <v>530</v>
      </c>
      <c r="H385" s="161" t="s">
        <v>19</v>
      </c>
      <c r="I385" s="163"/>
      <c r="L385" s="159"/>
      <c r="M385" s="164"/>
      <c r="T385" s="165"/>
      <c r="AT385" s="161" t="s">
        <v>158</v>
      </c>
      <c r="AU385" s="161" t="s">
        <v>81</v>
      </c>
      <c r="AV385" s="12" t="s">
        <v>79</v>
      </c>
      <c r="AW385" s="12" t="s">
        <v>33</v>
      </c>
      <c r="AX385" s="12" t="s">
        <v>72</v>
      </c>
      <c r="AY385" s="161" t="s">
        <v>143</v>
      </c>
    </row>
    <row r="386" spans="2:65" s="13" customFormat="1">
      <c r="B386" s="166"/>
      <c r="D386" s="160" t="s">
        <v>158</v>
      </c>
      <c r="E386" s="167" t="s">
        <v>19</v>
      </c>
      <c r="F386" s="168" t="s">
        <v>753</v>
      </c>
      <c r="H386" s="169">
        <v>39.262</v>
      </c>
      <c r="I386" s="170"/>
      <c r="L386" s="166"/>
      <c r="M386" s="171"/>
      <c r="T386" s="172"/>
      <c r="AT386" s="167" t="s">
        <v>158</v>
      </c>
      <c r="AU386" s="167" t="s">
        <v>81</v>
      </c>
      <c r="AV386" s="13" t="s">
        <v>81</v>
      </c>
      <c r="AW386" s="13" t="s">
        <v>33</v>
      </c>
      <c r="AX386" s="13" t="s">
        <v>72</v>
      </c>
      <c r="AY386" s="167" t="s">
        <v>143</v>
      </c>
    </row>
    <row r="387" spans="2:65" s="12" customFormat="1">
      <c r="B387" s="159"/>
      <c r="D387" s="160" t="s">
        <v>158</v>
      </c>
      <c r="E387" s="161" t="s">
        <v>19</v>
      </c>
      <c r="F387" s="162" t="s">
        <v>744</v>
      </c>
      <c r="H387" s="161" t="s">
        <v>19</v>
      </c>
      <c r="I387" s="163"/>
      <c r="L387" s="159"/>
      <c r="M387" s="164"/>
      <c r="T387" s="165"/>
      <c r="AT387" s="161" t="s">
        <v>158</v>
      </c>
      <c r="AU387" s="161" t="s">
        <v>81</v>
      </c>
      <c r="AV387" s="12" t="s">
        <v>79</v>
      </c>
      <c r="AW387" s="12" t="s">
        <v>33</v>
      </c>
      <c r="AX387" s="12" t="s">
        <v>72</v>
      </c>
      <c r="AY387" s="161" t="s">
        <v>143</v>
      </c>
    </row>
    <row r="388" spans="2:65" s="13" customFormat="1">
      <c r="B388" s="166"/>
      <c r="D388" s="160" t="s">
        <v>158</v>
      </c>
      <c r="E388" s="167" t="s">
        <v>19</v>
      </c>
      <c r="F388" s="168" t="s">
        <v>754</v>
      </c>
      <c r="H388" s="169">
        <v>-11.715999999999999</v>
      </c>
      <c r="I388" s="170"/>
      <c r="L388" s="166"/>
      <c r="M388" s="171"/>
      <c r="T388" s="172"/>
      <c r="AT388" s="167" t="s">
        <v>158</v>
      </c>
      <c r="AU388" s="167" t="s">
        <v>81</v>
      </c>
      <c r="AV388" s="13" t="s">
        <v>81</v>
      </c>
      <c r="AW388" s="13" t="s">
        <v>33</v>
      </c>
      <c r="AX388" s="13" t="s">
        <v>72</v>
      </c>
      <c r="AY388" s="167" t="s">
        <v>143</v>
      </c>
    </row>
    <row r="389" spans="2:65" s="14" customFormat="1">
      <c r="B389" s="173"/>
      <c r="D389" s="160" t="s">
        <v>158</v>
      </c>
      <c r="E389" s="174" t="s">
        <v>19</v>
      </c>
      <c r="F389" s="175" t="s">
        <v>267</v>
      </c>
      <c r="H389" s="176">
        <v>52.943999999999996</v>
      </c>
      <c r="I389" s="177"/>
      <c r="L389" s="173"/>
      <c r="M389" s="178"/>
      <c r="T389" s="179"/>
      <c r="AT389" s="174" t="s">
        <v>158</v>
      </c>
      <c r="AU389" s="174" t="s">
        <v>81</v>
      </c>
      <c r="AV389" s="14" t="s">
        <v>168</v>
      </c>
      <c r="AW389" s="14" t="s">
        <v>33</v>
      </c>
      <c r="AX389" s="14" t="s">
        <v>79</v>
      </c>
      <c r="AY389" s="174" t="s">
        <v>143</v>
      </c>
    </row>
    <row r="390" spans="2:65" s="12" customFormat="1" ht="20.399999999999999">
      <c r="B390" s="159"/>
      <c r="D390" s="160" t="s">
        <v>158</v>
      </c>
      <c r="E390" s="161" t="s">
        <v>19</v>
      </c>
      <c r="F390" s="162" t="s">
        <v>755</v>
      </c>
      <c r="H390" s="161" t="s">
        <v>19</v>
      </c>
      <c r="I390" s="163"/>
      <c r="L390" s="159"/>
      <c r="M390" s="164"/>
      <c r="T390" s="165"/>
      <c r="AT390" s="161" t="s">
        <v>158</v>
      </c>
      <c r="AU390" s="161" t="s">
        <v>81</v>
      </c>
      <c r="AV390" s="12" t="s">
        <v>79</v>
      </c>
      <c r="AW390" s="12" t="s">
        <v>33</v>
      </c>
      <c r="AX390" s="12" t="s">
        <v>72</v>
      </c>
      <c r="AY390" s="161" t="s">
        <v>143</v>
      </c>
    </row>
    <row r="391" spans="2:65" s="1" customFormat="1" ht="16.5" customHeight="1">
      <c r="B391" s="33"/>
      <c r="C391" s="149" t="s">
        <v>427</v>
      </c>
      <c r="D391" s="149" t="s">
        <v>154</v>
      </c>
      <c r="E391" s="150" t="s">
        <v>756</v>
      </c>
      <c r="F391" s="151" t="s">
        <v>757</v>
      </c>
      <c r="G391" s="152" t="s">
        <v>285</v>
      </c>
      <c r="H391" s="153">
        <v>113.34</v>
      </c>
      <c r="I391" s="154">
        <v>447</v>
      </c>
      <c r="J391" s="155">
        <f>ROUND(I391*H391,2)</f>
        <v>50662.98</v>
      </c>
      <c r="K391" s="151" t="s">
        <v>150</v>
      </c>
      <c r="L391" s="156"/>
      <c r="M391" s="157" t="s">
        <v>19</v>
      </c>
      <c r="N391" s="158" t="s">
        <v>43</v>
      </c>
      <c r="P391" s="141">
        <f>O391*H391</f>
        <v>0</v>
      </c>
      <c r="Q391" s="141">
        <v>0</v>
      </c>
      <c r="R391" s="141">
        <f>Q391*H391</f>
        <v>0</v>
      </c>
      <c r="S391" s="141">
        <v>0</v>
      </c>
      <c r="T391" s="142">
        <f>S391*H391</f>
        <v>0</v>
      </c>
      <c r="AR391" s="143" t="s">
        <v>144</v>
      </c>
      <c r="AT391" s="143" t="s">
        <v>154</v>
      </c>
      <c r="AU391" s="143" t="s">
        <v>81</v>
      </c>
      <c r="AY391" s="18" t="s">
        <v>143</v>
      </c>
      <c r="BE391" s="144">
        <f>IF(N391="základní",J391,0)</f>
        <v>50662.98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8" t="s">
        <v>79</v>
      </c>
      <c r="BK391" s="144">
        <f>ROUND(I391*H391,2)</f>
        <v>50662.98</v>
      </c>
      <c r="BL391" s="18" t="s">
        <v>168</v>
      </c>
      <c r="BM391" s="143" t="s">
        <v>758</v>
      </c>
    </row>
    <row r="392" spans="2:65" s="13" customFormat="1">
      <c r="B392" s="166"/>
      <c r="D392" s="160" t="s">
        <v>158</v>
      </c>
      <c r="F392" s="168" t="s">
        <v>759</v>
      </c>
      <c r="H392" s="169">
        <v>113.34</v>
      </c>
      <c r="I392" s="170"/>
      <c r="L392" s="166"/>
      <c r="M392" s="171"/>
      <c r="T392" s="172"/>
      <c r="AT392" s="167" t="s">
        <v>158</v>
      </c>
      <c r="AU392" s="167" t="s">
        <v>81</v>
      </c>
      <c r="AV392" s="13" t="s">
        <v>81</v>
      </c>
      <c r="AW392" s="13" t="s">
        <v>4</v>
      </c>
      <c r="AX392" s="13" t="s">
        <v>79</v>
      </c>
      <c r="AY392" s="167" t="s">
        <v>143</v>
      </c>
    </row>
    <row r="393" spans="2:65" s="1" customFormat="1" ht="24.15" customHeight="1">
      <c r="B393" s="33"/>
      <c r="C393" s="132" t="s">
        <v>760</v>
      </c>
      <c r="D393" s="132" t="s">
        <v>146</v>
      </c>
      <c r="E393" s="133" t="s">
        <v>761</v>
      </c>
      <c r="F393" s="134" t="s">
        <v>762</v>
      </c>
      <c r="G393" s="135" t="s">
        <v>494</v>
      </c>
      <c r="H393" s="136">
        <v>40.64</v>
      </c>
      <c r="I393" s="137">
        <v>91.7</v>
      </c>
      <c r="J393" s="138">
        <f>ROUND(I393*H393,2)</f>
        <v>3726.69</v>
      </c>
      <c r="K393" s="134" t="s">
        <v>150</v>
      </c>
      <c r="L393" s="33"/>
      <c r="M393" s="139" t="s">
        <v>19</v>
      </c>
      <c r="N393" s="140" t="s">
        <v>43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168</v>
      </c>
      <c r="AT393" s="143" t="s">
        <v>146</v>
      </c>
      <c r="AU393" s="143" t="s">
        <v>81</v>
      </c>
      <c r="AY393" s="18" t="s">
        <v>143</v>
      </c>
      <c r="BE393" s="144">
        <f>IF(N393="základní",J393,0)</f>
        <v>3726.69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8" t="s">
        <v>79</v>
      </c>
      <c r="BK393" s="144">
        <f>ROUND(I393*H393,2)</f>
        <v>3726.69</v>
      </c>
      <c r="BL393" s="18" t="s">
        <v>168</v>
      </c>
      <c r="BM393" s="143" t="s">
        <v>763</v>
      </c>
    </row>
    <row r="394" spans="2:65" s="1" customFormat="1">
      <c r="B394" s="33"/>
      <c r="D394" s="145" t="s">
        <v>152</v>
      </c>
      <c r="F394" s="146" t="s">
        <v>764</v>
      </c>
      <c r="I394" s="147"/>
      <c r="L394" s="33"/>
      <c r="M394" s="148"/>
      <c r="T394" s="54"/>
      <c r="AT394" s="18" t="s">
        <v>152</v>
      </c>
      <c r="AU394" s="18" t="s">
        <v>81</v>
      </c>
    </row>
    <row r="395" spans="2:65" s="12" customFormat="1">
      <c r="B395" s="159"/>
      <c r="D395" s="160" t="s">
        <v>158</v>
      </c>
      <c r="E395" s="161" t="s">
        <v>19</v>
      </c>
      <c r="F395" s="162" t="s">
        <v>246</v>
      </c>
      <c r="H395" s="161" t="s">
        <v>19</v>
      </c>
      <c r="I395" s="163"/>
      <c r="L395" s="159"/>
      <c r="M395" s="164"/>
      <c r="T395" s="165"/>
      <c r="AT395" s="161" t="s">
        <v>158</v>
      </c>
      <c r="AU395" s="161" t="s">
        <v>81</v>
      </c>
      <c r="AV395" s="12" t="s">
        <v>79</v>
      </c>
      <c r="AW395" s="12" t="s">
        <v>33</v>
      </c>
      <c r="AX395" s="12" t="s">
        <v>72</v>
      </c>
      <c r="AY395" s="161" t="s">
        <v>143</v>
      </c>
    </row>
    <row r="396" spans="2:65" s="12" customFormat="1">
      <c r="B396" s="159"/>
      <c r="D396" s="160" t="s">
        <v>158</v>
      </c>
      <c r="E396" s="161" t="s">
        <v>19</v>
      </c>
      <c r="F396" s="162" t="s">
        <v>467</v>
      </c>
      <c r="H396" s="161" t="s">
        <v>19</v>
      </c>
      <c r="I396" s="163"/>
      <c r="L396" s="159"/>
      <c r="M396" s="164"/>
      <c r="T396" s="165"/>
      <c r="AT396" s="161" t="s">
        <v>158</v>
      </c>
      <c r="AU396" s="161" t="s">
        <v>81</v>
      </c>
      <c r="AV396" s="12" t="s">
        <v>79</v>
      </c>
      <c r="AW396" s="12" t="s">
        <v>33</v>
      </c>
      <c r="AX396" s="12" t="s">
        <v>72</v>
      </c>
      <c r="AY396" s="161" t="s">
        <v>143</v>
      </c>
    </row>
    <row r="397" spans="2:65" s="12" customFormat="1">
      <c r="B397" s="159"/>
      <c r="D397" s="160" t="s">
        <v>158</v>
      </c>
      <c r="E397" s="161" t="s">
        <v>19</v>
      </c>
      <c r="F397" s="162" t="s">
        <v>521</v>
      </c>
      <c r="H397" s="161" t="s">
        <v>19</v>
      </c>
      <c r="I397" s="163"/>
      <c r="L397" s="159"/>
      <c r="M397" s="164"/>
      <c r="T397" s="165"/>
      <c r="AT397" s="161" t="s">
        <v>158</v>
      </c>
      <c r="AU397" s="161" t="s">
        <v>81</v>
      </c>
      <c r="AV397" s="12" t="s">
        <v>79</v>
      </c>
      <c r="AW397" s="12" t="s">
        <v>33</v>
      </c>
      <c r="AX397" s="12" t="s">
        <v>72</v>
      </c>
      <c r="AY397" s="161" t="s">
        <v>143</v>
      </c>
    </row>
    <row r="398" spans="2:65" s="12" customFormat="1">
      <c r="B398" s="159"/>
      <c r="D398" s="160" t="s">
        <v>158</v>
      </c>
      <c r="E398" s="161" t="s">
        <v>19</v>
      </c>
      <c r="F398" s="162" t="s">
        <v>498</v>
      </c>
      <c r="H398" s="161" t="s">
        <v>19</v>
      </c>
      <c r="I398" s="163"/>
      <c r="L398" s="159"/>
      <c r="M398" s="164"/>
      <c r="T398" s="165"/>
      <c r="AT398" s="161" t="s">
        <v>158</v>
      </c>
      <c r="AU398" s="161" t="s">
        <v>81</v>
      </c>
      <c r="AV398" s="12" t="s">
        <v>79</v>
      </c>
      <c r="AW398" s="12" t="s">
        <v>33</v>
      </c>
      <c r="AX398" s="12" t="s">
        <v>72</v>
      </c>
      <c r="AY398" s="161" t="s">
        <v>143</v>
      </c>
    </row>
    <row r="399" spans="2:65" s="12" customFormat="1">
      <c r="B399" s="159"/>
      <c r="D399" s="160" t="s">
        <v>158</v>
      </c>
      <c r="E399" s="161" t="s">
        <v>19</v>
      </c>
      <c r="F399" s="162" t="s">
        <v>499</v>
      </c>
      <c r="H399" s="161" t="s">
        <v>19</v>
      </c>
      <c r="I399" s="163"/>
      <c r="L399" s="159"/>
      <c r="M399" s="164"/>
      <c r="T399" s="165"/>
      <c r="AT399" s="161" t="s">
        <v>158</v>
      </c>
      <c r="AU399" s="161" t="s">
        <v>81</v>
      </c>
      <c r="AV399" s="12" t="s">
        <v>79</v>
      </c>
      <c r="AW399" s="12" t="s">
        <v>33</v>
      </c>
      <c r="AX399" s="12" t="s">
        <v>72</v>
      </c>
      <c r="AY399" s="161" t="s">
        <v>143</v>
      </c>
    </row>
    <row r="400" spans="2:65" s="13" customFormat="1">
      <c r="B400" s="166"/>
      <c r="D400" s="160" t="s">
        <v>158</v>
      </c>
      <c r="E400" s="167" t="s">
        <v>19</v>
      </c>
      <c r="F400" s="168" t="s">
        <v>765</v>
      </c>
      <c r="H400" s="169">
        <v>7.6</v>
      </c>
      <c r="I400" s="170"/>
      <c r="L400" s="166"/>
      <c r="M400" s="171"/>
      <c r="T400" s="172"/>
      <c r="AT400" s="167" t="s">
        <v>158</v>
      </c>
      <c r="AU400" s="167" t="s">
        <v>81</v>
      </c>
      <c r="AV400" s="13" t="s">
        <v>81</v>
      </c>
      <c r="AW400" s="13" t="s">
        <v>33</v>
      </c>
      <c r="AX400" s="13" t="s">
        <v>72</v>
      </c>
      <c r="AY400" s="167" t="s">
        <v>143</v>
      </c>
    </row>
    <row r="401" spans="2:65" s="13" customFormat="1">
      <c r="B401" s="166"/>
      <c r="D401" s="160" t="s">
        <v>158</v>
      </c>
      <c r="E401" s="167" t="s">
        <v>19</v>
      </c>
      <c r="F401" s="168" t="s">
        <v>766</v>
      </c>
      <c r="H401" s="169">
        <v>6.8</v>
      </c>
      <c r="I401" s="170"/>
      <c r="L401" s="166"/>
      <c r="M401" s="171"/>
      <c r="T401" s="172"/>
      <c r="AT401" s="167" t="s">
        <v>158</v>
      </c>
      <c r="AU401" s="167" t="s">
        <v>81</v>
      </c>
      <c r="AV401" s="13" t="s">
        <v>81</v>
      </c>
      <c r="AW401" s="13" t="s">
        <v>33</v>
      </c>
      <c r="AX401" s="13" t="s">
        <v>72</v>
      </c>
      <c r="AY401" s="167" t="s">
        <v>143</v>
      </c>
    </row>
    <row r="402" spans="2:65" s="13" customFormat="1">
      <c r="B402" s="166"/>
      <c r="D402" s="160" t="s">
        <v>158</v>
      </c>
      <c r="E402" s="167" t="s">
        <v>19</v>
      </c>
      <c r="F402" s="168" t="s">
        <v>767</v>
      </c>
      <c r="H402" s="169">
        <v>23.44</v>
      </c>
      <c r="I402" s="170"/>
      <c r="L402" s="166"/>
      <c r="M402" s="171"/>
      <c r="T402" s="172"/>
      <c r="AT402" s="167" t="s">
        <v>158</v>
      </c>
      <c r="AU402" s="167" t="s">
        <v>81</v>
      </c>
      <c r="AV402" s="13" t="s">
        <v>81</v>
      </c>
      <c r="AW402" s="13" t="s">
        <v>33</v>
      </c>
      <c r="AX402" s="13" t="s">
        <v>72</v>
      </c>
      <c r="AY402" s="167" t="s">
        <v>143</v>
      </c>
    </row>
    <row r="403" spans="2:65" s="13" customFormat="1">
      <c r="B403" s="166"/>
      <c r="D403" s="160" t="s">
        <v>158</v>
      </c>
      <c r="E403" s="167" t="s">
        <v>19</v>
      </c>
      <c r="F403" s="168" t="s">
        <v>768</v>
      </c>
      <c r="H403" s="169">
        <v>2.8</v>
      </c>
      <c r="I403" s="170"/>
      <c r="L403" s="166"/>
      <c r="M403" s="171"/>
      <c r="T403" s="172"/>
      <c r="AT403" s="167" t="s">
        <v>158</v>
      </c>
      <c r="AU403" s="167" t="s">
        <v>81</v>
      </c>
      <c r="AV403" s="13" t="s">
        <v>81</v>
      </c>
      <c r="AW403" s="13" t="s">
        <v>33</v>
      </c>
      <c r="AX403" s="13" t="s">
        <v>72</v>
      </c>
      <c r="AY403" s="167" t="s">
        <v>143</v>
      </c>
    </row>
    <row r="404" spans="2:65" s="14" customFormat="1">
      <c r="B404" s="173"/>
      <c r="D404" s="160" t="s">
        <v>158</v>
      </c>
      <c r="E404" s="174" t="s">
        <v>19</v>
      </c>
      <c r="F404" s="175" t="s">
        <v>267</v>
      </c>
      <c r="H404" s="176">
        <v>40.64</v>
      </c>
      <c r="I404" s="177"/>
      <c r="L404" s="173"/>
      <c r="M404" s="178"/>
      <c r="T404" s="179"/>
      <c r="AT404" s="174" t="s">
        <v>158</v>
      </c>
      <c r="AU404" s="174" t="s">
        <v>81</v>
      </c>
      <c r="AV404" s="14" t="s">
        <v>168</v>
      </c>
      <c r="AW404" s="14" t="s">
        <v>33</v>
      </c>
      <c r="AX404" s="14" t="s">
        <v>79</v>
      </c>
      <c r="AY404" s="174" t="s">
        <v>143</v>
      </c>
    </row>
    <row r="405" spans="2:65" s="1" customFormat="1" ht="24.15" customHeight="1">
      <c r="B405" s="33"/>
      <c r="C405" s="132" t="s">
        <v>432</v>
      </c>
      <c r="D405" s="132" t="s">
        <v>146</v>
      </c>
      <c r="E405" s="133" t="s">
        <v>769</v>
      </c>
      <c r="F405" s="134" t="s">
        <v>770</v>
      </c>
      <c r="G405" s="135" t="s">
        <v>494</v>
      </c>
      <c r="H405" s="136">
        <v>837</v>
      </c>
      <c r="I405" s="137">
        <v>52.5</v>
      </c>
      <c r="J405" s="138">
        <f>ROUND(I405*H405,2)</f>
        <v>43942.5</v>
      </c>
      <c r="K405" s="134" t="s">
        <v>150</v>
      </c>
      <c r="L405" s="33"/>
      <c r="M405" s="139" t="s">
        <v>19</v>
      </c>
      <c r="N405" s="140" t="s">
        <v>43</v>
      </c>
      <c r="P405" s="141">
        <f>O405*H405</f>
        <v>0</v>
      </c>
      <c r="Q405" s="141">
        <v>0</v>
      </c>
      <c r="R405" s="141">
        <f>Q405*H405</f>
        <v>0</v>
      </c>
      <c r="S405" s="141">
        <v>0</v>
      </c>
      <c r="T405" s="142">
        <f>S405*H405</f>
        <v>0</v>
      </c>
      <c r="AR405" s="143" t="s">
        <v>168</v>
      </c>
      <c r="AT405" s="143" t="s">
        <v>146</v>
      </c>
      <c r="AU405" s="143" t="s">
        <v>81</v>
      </c>
      <c r="AY405" s="18" t="s">
        <v>143</v>
      </c>
      <c r="BE405" s="144">
        <f>IF(N405="základní",J405,0)</f>
        <v>43942.5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8" t="s">
        <v>79</v>
      </c>
      <c r="BK405" s="144">
        <f>ROUND(I405*H405,2)</f>
        <v>43942.5</v>
      </c>
      <c r="BL405" s="18" t="s">
        <v>168</v>
      </c>
      <c r="BM405" s="143" t="s">
        <v>771</v>
      </c>
    </row>
    <row r="406" spans="2:65" s="1" customFormat="1">
      <c r="B406" s="33"/>
      <c r="D406" s="145" t="s">
        <v>152</v>
      </c>
      <c r="F406" s="146" t="s">
        <v>772</v>
      </c>
      <c r="I406" s="147"/>
      <c r="L406" s="33"/>
      <c r="M406" s="148"/>
      <c r="T406" s="54"/>
      <c r="AT406" s="18" t="s">
        <v>152</v>
      </c>
      <c r="AU406" s="18" t="s">
        <v>81</v>
      </c>
    </row>
    <row r="407" spans="2:65" s="12" customFormat="1">
      <c r="B407" s="159"/>
      <c r="D407" s="160" t="s">
        <v>158</v>
      </c>
      <c r="E407" s="161" t="s">
        <v>19</v>
      </c>
      <c r="F407" s="162" t="s">
        <v>246</v>
      </c>
      <c r="H407" s="161" t="s">
        <v>19</v>
      </c>
      <c r="I407" s="163"/>
      <c r="L407" s="159"/>
      <c r="M407" s="164"/>
      <c r="T407" s="165"/>
      <c r="AT407" s="161" t="s">
        <v>158</v>
      </c>
      <c r="AU407" s="161" t="s">
        <v>81</v>
      </c>
      <c r="AV407" s="12" t="s">
        <v>79</v>
      </c>
      <c r="AW407" s="12" t="s">
        <v>33</v>
      </c>
      <c r="AX407" s="12" t="s">
        <v>72</v>
      </c>
      <c r="AY407" s="161" t="s">
        <v>143</v>
      </c>
    </row>
    <row r="408" spans="2:65" s="12" customFormat="1">
      <c r="B408" s="159"/>
      <c r="D408" s="160" t="s">
        <v>158</v>
      </c>
      <c r="E408" s="161" t="s">
        <v>19</v>
      </c>
      <c r="F408" s="162" t="s">
        <v>467</v>
      </c>
      <c r="H408" s="161" t="s">
        <v>19</v>
      </c>
      <c r="I408" s="163"/>
      <c r="L408" s="159"/>
      <c r="M408" s="164"/>
      <c r="T408" s="165"/>
      <c r="AT408" s="161" t="s">
        <v>158</v>
      </c>
      <c r="AU408" s="161" t="s">
        <v>81</v>
      </c>
      <c r="AV408" s="12" t="s">
        <v>79</v>
      </c>
      <c r="AW408" s="12" t="s">
        <v>33</v>
      </c>
      <c r="AX408" s="12" t="s">
        <v>72</v>
      </c>
      <c r="AY408" s="161" t="s">
        <v>143</v>
      </c>
    </row>
    <row r="409" spans="2:65" s="12" customFormat="1">
      <c r="B409" s="159"/>
      <c r="D409" s="160" t="s">
        <v>158</v>
      </c>
      <c r="E409" s="161" t="s">
        <v>19</v>
      </c>
      <c r="F409" s="162" t="s">
        <v>498</v>
      </c>
      <c r="H409" s="161" t="s">
        <v>19</v>
      </c>
      <c r="I409" s="163"/>
      <c r="L409" s="159"/>
      <c r="M409" s="164"/>
      <c r="T409" s="165"/>
      <c r="AT409" s="161" t="s">
        <v>158</v>
      </c>
      <c r="AU409" s="161" t="s">
        <v>81</v>
      </c>
      <c r="AV409" s="12" t="s">
        <v>79</v>
      </c>
      <c r="AW409" s="12" t="s">
        <v>33</v>
      </c>
      <c r="AX409" s="12" t="s">
        <v>72</v>
      </c>
      <c r="AY409" s="161" t="s">
        <v>143</v>
      </c>
    </row>
    <row r="410" spans="2:65" s="12" customFormat="1">
      <c r="B410" s="159"/>
      <c r="D410" s="160" t="s">
        <v>158</v>
      </c>
      <c r="E410" s="161" t="s">
        <v>19</v>
      </c>
      <c r="F410" s="162" t="s">
        <v>530</v>
      </c>
      <c r="H410" s="161" t="s">
        <v>19</v>
      </c>
      <c r="I410" s="163"/>
      <c r="L410" s="159"/>
      <c r="M410" s="164"/>
      <c r="T410" s="165"/>
      <c r="AT410" s="161" t="s">
        <v>158</v>
      </c>
      <c r="AU410" s="161" t="s">
        <v>81</v>
      </c>
      <c r="AV410" s="12" t="s">
        <v>79</v>
      </c>
      <c r="AW410" s="12" t="s">
        <v>33</v>
      </c>
      <c r="AX410" s="12" t="s">
        <v>72</v>
      </c>
      <c r="AY410" s="161" t="s">
        <v>143</v>
      </c>
    </row>
    <row r="411" spans="2:65" s="13" customFormat="1">
      <c r="B411" s="166"/>
      <c r="D411" s="160" t="s">
        <v>158</v>
      </c>
      <c r="E411" s="167" t="s">
        <v>19</v>
      </c>
      <c r="F411" s="168" t="s">
        <v>507</v>
      </c>
      <c r="H411" s="169">
        <v>703.5</v>
      </c>
      <c r="I411" s="170"/>
      <c r="L411" s="166"/>
      <c r="M411" s="171"/>
      <c r="T411" s="172"/>
      <c r="AT411" s="167" t="s">
        <v>158</v>
      </c>
      <c r="AU411" s="167" t="s">
        <v>81</v>
      </c>
      <c r="AV411" s="13" t="s">
        <v>81</v>
      </c>
      <c r="AW411" s="13" t="s">
        <v>33</v>
      </c>
      <c r="AX411" s="13" t="s">
        <v>72</v>
      </c>
      <c r="AY411" s="167" t="s">
        <v>143</v>
      </c>
    </row>
    <row r="412" spans="2:65" s="13" customFormat="1">
      <c r="B412" s="166"/>
      <c r="D412" s="160" t="s">
        <v>158</v>
      </c>
      <c r="E412" s="167" t="s">
        <v>19</v>
      </c>
      <c r="F412" s="168" t="s">
        <v>508</v>
      </c>
      <c r="H412" s="169">
        <v>133.5</v>
      </c>
      <c r="I412" s="170"/>
      <c r="L412" s="166"/>
      <c r="M412" s="171"/>
      <c r="T412" s="172"/>
      <c r="AT412" s="167" t="s">
        <v>158</v>
      </c>
      <c r="AU412" s="167" t="s">
        <v>81</v>
      </c>
      <c r="AV412" s="13" t="s">
        <v>81</v>
      </c>
      <c r="AW412" s="13" t="s">
        <v>33</v>
      </c>
      <c r="AX412" s="13" t="s">
        <v>72</v>
      </c>
      <c r="AY412" s="167" t="s">
        <v>143</v>
      </c>
    </row>
    <row r="413" spans="2:65" s="14" customFormat="1">
      <c r="B413" s="173"/>
      <c r="D413" s="160" t="s">
        <v>158</v>
      </c>
      <c r="E413" s="174" t="s">
        <v>19</v>
      </c>
      <c r="F413" s="175" t="s">
        <v>267</v>
      </c>
      <c r="H413" s="176">
        <v>837</v>
      </c>
      <c r="I413" s="177"/>
      <c r="L413" s="173"/>
      <c r="M413" s="178"/>
      <c r="T413" s="179"/>
      <c r="AT413" s="174" t="s">
        <v>158</v>
      </c>
      <c r="AU413" s="174" t="s">
        <v>81</v>
      </c>
      <c r="AV413" s="14" t="s">
        <v>168</v>
      </c>
      <c r="AW413" s="14" t="s">
        <v>33</v>
      </c>
      <c r="AX413" s="14" t="s">
        <v>79</v>
      </c>
      <c r="AY413" s="174" t="s">
        <v>143</v>
      </c>
    </row>
    <row r="414" spans="2:65" s="1" customFormat="1" ht="24.15" customHeight="1">
      <c r="B414" s="33"/>
      <c r="C414" s="132" t="s">
        <v>773</v>
      </c>
      <c r="D414" s="132" t="s">
        <v>146</v>
      </c>
      <c r="E414" s="133" t="s">
        <v>774</v>
      </c>
      <c r="F414" s="134" t="s">
        <v>775</v>
      </c>
      <c r="G414" s="135" t="s">
        <v>494</v>
      </c>
      <c r="H414" s="136">
        <v>40.64</v>
      </c>
      <c r="I414" s="137">
        <v>25.7</v>
      </c>
      <c r="J414" s="138">
        <f>ROUND(I414*H414,2)</f>
        <v>1044.45</v>
      </c>
      <c r="K414" s="134" t="s">
        <v>150</v>
      </c>
      <c r="L414" s="33"/>
      <c r="M414" s="139" t="s">
        <v>19</v>
      </c>
      <c r="N414" s="140" t="s">
        <v>43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168</v>
      </c>
      <c r="AT414" s="143" t="s">
        <v>146</v>
      </c>
      <c r="AU414" s="143" t="s">
        <v>81</v>
      </c>
      <c r="AY414" s="18" t="s">
        <v>143</v>
      </c>
      <c r="BE414" s="144">
        <f>IF(N414="základní",J414,0)</f>
        <v>1044.45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8" t="s">
        <v>79</v>
      </c>
      <c r="BK414" s="144">
        <f>ROUND(I414*H414,2)</f>
        <v>1044.45</v>
      </c>
      <c r="BL414" s="18" t="s">
        <v>168</v>
      </c>
      <c r="BM414" s="143" t="s">
        <v>776</v>
      </c>
    </row>
    <row r="415" spans="2:65" s="1" customFormat="1">
      <c r="B415" s="33"/>
      <c r="D415" s="145" t="s">
        <v>152</v>
      </c>
      <c r="F415" s="146" t="s">
        <v>777</v>
      </c>
      <c r="I415" s="147"/>
      <c r="L415" s="33"/>
      <c r="M415" s="148"/>
      <c r="T415" s="54"/>
      <c r="AT415" s="18" t="s">
        <v>152</v>
      </c>
      <c r="AU415" s="18" t="s">
        <v>81</v>
      </c>
    </row>
    <row r="416" spans="2:65" s="1" customFormat="1" ht="24.15" customHeight="1">
      <c r="B416" s="33"/>
      <c r="C416" s="132" t="s">
        <v>435</v>
      </c>
      <c r="D416" s="132" t="s">
        <v>146</v>
      </c>
      <c r="E416" s="133" t="s">
        <v>778</v>
      </c>
      <c r="F416" s="134" t="s">
        <v>779</v>
      </c>
      <c r="G416" s="135" t="s">
        <v>494</v>
      </c>
      <c r="H416" s="136">
        <v>12.56</v>
      </c>
      <c r="I416" s="137">
        <v>30.16</v>
      </c>
      <c r="J416" s="138">
        <f>ROUND(I416*H416,2)</f>
        <v>378.81</v>
      </c>
      <c r="K416" s="134" t="s">
        <v>150</v>
      </c>
      <c r="L416" s="33"/>
      <c r="M416" s="139" t="s">
        <v>19</v>
      </c>
      <c r="N416" s="140" t="s">
        <v>43</v>
      </c>
      <c r="P416" s="141">
        <f>O416*H416</f>
        <v>0</v>
      </c>
      <c r="Q416" s="141">
        <v>0</v>
      </c>
      <c r="R416" s="141">
        <f>Q416*H416</f>
        <v>0</v>
      </c>
      <c r="S416" s="141">
        <v>0</v>
      </c>
      <c r="T416" s="142">
        <f>S416*H416</f>
        <v>0</v>
      </c>
      <c r="AR416" s="143" t="s">
        <v>168</v>
      </c>
      <c r="AT416" s="143" t="s">
        <v>146</v>
      </c>
      <c r="AU416" s="143" t="s">
        <v>81</v>
      </c>
      <c r="AY416" s="18" t="s">
        <v>143</v>
      </c>
      <c r="BE416" s="144">
        <f>IF(N416="základní",J416,0)</f>
        <v>378.81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8" t="s">
        <v>79</v>
      </c>
      <c r="BK416" s="144">
        <f>ROUND(I416*H416,2)</f>
        <v>378.81</v>
      </c>
      <c r="BL416" s="18" t="s">
        <v>168</v>
      </c>
      <c r="BM416" s="143" t="s">
        <v>780</v>
      </c>
    </row>
    <row r="417" spans="2:65" s="1" customFormat="1">
      <c r="B417" s="33"/>
      <c r="D417" s="145" t="s">
        <v>152</v>
      </c>
      <c r="F417" s="146" t="s">
        <v>781</v>
      </c>
      <c r="I417" s="147"/>
      <c r="L417" s="33"/>
      <c r="M417" s="148"/>
      <c r="T417" s="54"/>
      <c r="AT417" s="18" t="s">
        <v>152</v>
      </c>
      <c r="AU417" s="18" t="s">
        <v>81</v>
      </c>
    </row>
    <row r="418" spans="2:65" s="1" customFormat="1" ht="16.5" customHeight="1">
      <c r="B418" s="33"/>
      <c r="C418" s="149" t="s">
        <v>782</v>
      </c>
      <c r="D418" s="149" t="s">
        <v>154</v>
      </c>
      <c r="E418" s="150" t="s">
        <v>783</v>
      </c>
      <c r="F418" s="151" t="s">
        <v>784</v>
      </c>
      <c r="G418" s="152" t="s">
        <v>785</v>
      </c>
      <c r="H418" s="153">
        <v>1.33</v>
      </c>
      <c r="I418" s="154">
        <v>110</v>
      </c>
      <c r="J418" s="155">
        <f>ROUND(I418*H418,2)</f>
        <v>146.30000000000001</v>
      </c>
      <c r="K418" s="151" t="s">
        <v>150</v>
      </c>
      <c r="L418" s="156"/>
      <c r="M418" s="157" t="s">
        <v>19</v>
      </c>
      <c r="N418" s="158" t="s">
        <v>43</v>
      </c>
      <c r="P418" s="141">
        <f>O418*H418</f>
        <v>0</v>
      </c>
      <c r="Q418" s="141">
        <v>1E-3</v>
      </c>
      <c r="R418" s="141">
        <f>Q418*H418</f>
        <v>1.33E-3</v>
      </c>
      <c r="S418" s="141">
        <v>0</v>
      </c>
      <c r="T418" s="142">
        <f>S418*H418</f>
        <v>0</v>
      </c>
      <c r="AR418" s="143" t="s">
        <v>144</v>
      </c>
      <c r="AT418" s="143" t="s">
        <v>154</v>
      </c>
      <c r="AU418" s="143" t="s">
        <v>81</v>
      </c>
      <c r="AY418" s="18" t="s">
        <v>143</v>
      </c>
      <c r="BE418" s="144">
        <f>IF(N418="základní",J418,0)</f>
        <v>146.30000000000001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8" t="s">
        <v>79</v>
      </c>
      <c r="BK418" s="144">
        <f>ROUND(I418*H418,2)</f>
        <v>146.30000000000001</v>
      </c>
      <c r="BL418" s="18" t="s">
        <v>168</v>
      </c>
      <c r="BM418" s="143" t="s">
        <v>786</v>
      </c>
    </row>
    <row r="419" spans="2:65" s="13" customFormat="1">
      <c r="B419" s="166"/>
      <c r="D419" s="160" t="s">
        <v>158</v>
      </c>
      <c r="F419" s="168" t="s">
        <v>787</v>
      </c>
      <c r="H419" s="169">
        <v>1.33</v>
      </c>
      <c r="I419" s="170"/>
      <c r="L419" s="166"/>
      <c r="M419" s="171"/>
      <c r="T419" s="172"/>
      <c r="AT419" s="167" t="s">
        <v>158</v>
      </c>
      <c r="AU419" s="167" t="s">
        <v>81</v>
      </c>
      <c r="AV419" s="13" t="s">
        <v>81</v>
      </c>
      <c r="AW419" s="13" t="s">
        <v>4</v>
      </c>
      <c r="AX419" s="13" t="s">
        <v>79</v>
      </c>
      <c r="AY419" s="167" t="s">
        <v>143</v>
      </c>
    </row>
    <row r="420" spans="2:65" s="1" customFormat="1" ht="24.15" customHeight="1">
      <c r="B420" s="33"/>
      <c r="C420" s="132" t="s">
        <v>440</v>
      </c>
      <c r="D420" s="132" t="s">
        <v>146</v>
      </c>
      <c r="E420" s="133" t="s">
        <v>788</v>
      </c>
      <c r="F420" s="134" t="s">
        <v>789</v>
      </c>
      <c r="G420" s="135" t="s">
        <v>494</v>
      </c>
      <c r="H420" s="136">
        <v>12.56</v>
      </c>
      <c r="I420" s="137">
        <v>98.4</v>
      </c>
      <c r="J420" s="138">
        <f>ROUND(I420*H420,2)</f>
        <v>1235.9000000000001</v>
      </c>
      <c r="K420" s="134" t="s">
        <v>150</v>
      </c>
      <c r="L420" s="33"/>
      <c r="M420" s="139" t="s">
        <v>19</v>
      </c>
      <c r="N420" s="140" t="s">
        <v>43</v>
      </c>
      <c r="P420" s="141">
        <f>O420*H420</f>
        <v>0</v>
      </c>
      <c r="Q420" s="141">
        <v>0</v>
      </c>
      <c r="R420" s="141">
        <f>Q420*H420</f>
        <v>0</v>
      </c>
      <c r="S420" s="141">
        <v>0</v>
      </c>
      <c r="T420" s="142">
        <f>S420*H420</f>
        <v>0</v>
      </c>
      <c r="AR420" s="143" t="s">
        <v>168</v>
      </c>
      <c r="AT420" s="143" t="s">
        <v>146</v>
      </c>
      <c r="AU420" s="143" t="s">
        <v>81</v>
      </c>
      <c r="AY420" s="18" t="s">
        <v>143</v>
      </c>
      <c r="BE420" s="144">
        <f>IF(N420="základní",J420,0)</f>
        <v>1235.9000000000001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8" t="s">
        <v>79</v>
      </c>
      <c r="BK420" s="144">
        <f>ROUND(I420*H420,2)</f>
        <v>1235.9000000000001</v>
      </c>
      <c r="BL420" s="18" t="s">
        <v>168</v>
      </c>
      <c r="BM420" s="143" t="s">
        <v>790</v>
      </c>
    </row>
    <row r="421" spans="2:65" s="1" customFormat="1">
      <c r="B421" s="33"/>
      <c r="D421" s="145" t="s">
        <v>152</v>
      </c>
      <c r="F421" s="146" t="s">
        <v>791</v>
      </c>
      <c r="I421" s="147"/>
      <c r="L421" s="33"/>
      <c r="M421" s="148"/>
      <c r="T421" s="54"/>
      <c r="AT421" s="18" t="s">
        <v>152</v>
      </c>
      <c r="AU421" s="18" t="s">
        <v>81</v>
      </c>
    </row>
    <row r="422" spans="2:65" s="12" customFormat="1">
      <c r="B422" s="159"/>
      <c r="D422" s="160" t="s">
        <v>158</v>
      </c>
      <c r="E422" s="161" t="s">
        <v>19</v>
      </c>
      <c r="F422" s="162" t="s">
        <v>521</v>
      </c>
      <c r="H422" s="161" t="s">
        <v>19</v>
      </c>
      <c r="I422" s="163"/>
      <c r="L422" s="159"/>
      <c r="M422" s="164"/>
      <c r="T422" s="165"/>
      <c r="AT422" s="161" t="s">
        <v>158</v>
      </c>
      <c r="AU422" s="161" t="s">
        <v>81</v>
      </c>
      <c r="AV422" s="12" t="s">
        <v>79</v>
      </c>
      <c r="AW422" s="12" t="s">
        <v>33</v>
      </c>
      <c r="AX422" s="12" t="s">
        <v>72</v>
      </c>
      <c r="AY422" s="161" t="s">
        <v>143</v>
      </c>
    </row>
    <row r="423" spans="2:65" s="12" customFormat="1">
      <c r="B423" s="159"/>
      <c r="D423" s="160" t="s">
        <v>158</v>
      </c>
      <c r="E423" s="161" t="s">
        <v>19</v>
      </c>
      <c r="F423" s="162" t="s">
        <v>498</v>
      </c>
      <c r="H423" s="161" t="s">
        <v>19</v>
      </c>
      <c r="I423" s="163"/>
      <c r="L423" s="159"/>
      <c r="M423" s="164"/>
      <c r="T423" s="165"/>
      <c r="AT423" s="161" t="s">
        <v>158</v>
      </c>
      <c r="AU423" s="161" t="s">
        <v>81</v>
      </c>
      <c r="AV423" s="12" t="s">
        <v>79</v>
      </c>
      <c r="AW423" s="12" t="s">
        <v>33</v>
      </c>
      <c r="AX423" s="12" t="s">
        <v>72</v>
      </c>
      <c r="AY423" s="161" t="s">
        <v>143</v>
      </c>
    </row>
    <row r="424" spans="2:65" s="13" customFormat="1">
      <c r="B424" s="166"/>
      <c r="D424" s="160" t="s">
        <v>158</v>
      </c>
      <c r="E424" s="167" t="s">
        <v>19</v>
      </c>
      <c r="F424" s="168" t="s">
        <v>792</v>
      </c>
      <c r="H424" s="169">
        <v>6.8</v>
      </c>
      <c r="I424" s="170"/>
      <c r="L424" s="166"/>
      <c r="M424" s="171"/>
      <c r="T424" s="172"/>
      <c r="AT424" s="167" t="s">
        <v>158</v>
      </c>
      <c r="AU424" s="167" t="s">
        <v>81</v>
      </c>
      <c r="AV424" s="13" t="s">
        <v>81</v>
      </c>
      <c r="AW424" s="13" t="s">
        <v>33</v>
      </c>
      <c r="AX424" s="13" t="s">
        <v>72</v>
      </c>
      <c r="AY424" s="167" t="s">
        <v>143</v>
      </c>
    </row>
    <row r="425" spans="2:65" s="13" customFormat="1">
      <c r="B425" s="166"/>
      <c r="D425" s="160" t="s">
        <v>158</v>
      </c>
      <c r="E425" s="167" t="s">
        <v>19</v>
      </c>
      <c r="F425" s="168" t="s">
        <v>793</v>
      </c>
      <c r="H425" s="169">
        <v>2</v>
      </c>
      <c r="I425" s="170"/>
      <c r="L425" s="166"/>
      <c r="M425" s="171"/>
      <c r="T425" s="172"/>
      <c r="AT425" s="167" t="s">
        <v>158</v>
      </c>
      <c r="AU425" s="167" t="s">
        <v>81</v>
      </c>
      <c r="AV425" s="13" t="s">
        <v>81</v>
      </c>
      <c r="AW425" s="13" t="s">
        <v>33</v>
      </c>
      <c r="AX425" s="13" t="s">
        <v>72</v>
      </c>
      <c r="AY425" s="167" t="s">
        <v>143</v>
      </c>
    </row>
    <row r="426" spans="2:65" s="13" customFormat="1">
      <c r="B426" s="166"/>
      <c r="D426" s="160" t="s">
        <v>158</v>
      </c>
      <c r="E426" s="167" t="s">
        <v>19</v>
      </c>
      <c r="F426" s="168" t="s">
        <v>794</v>
      </c>
      <c r="H426" s="169">
        <v>1.6</v>
      </c>
      <c r="I426" s="170"/>
      <c r="L426" s="166"/>
      <c r="M426" s="171"/>
      <c r="T426" s="172"/>
      <c r="AT426" s="167" t="s">
        <v>158</v>
      </c>
      <c r="AU426" s="167" t="s">
        <v>81</v>
      </c>
      <c r="AV426" s="13" t="s">
        <v>81</v>
      </c>
      <c r="AW426" s="13" t="s">
        <v>33</v>
      </c>
      <c r="AX426" s="13" t="s">
        <v>72</v>
      </c>
      <c r="AY426" s="167" t="s">
        <v>143</v>
      </c>
    </row>
    <row r="427" spans="2:65" s="13" customFormat="1">
      <c r="B427" s="166"/>
      <c r="D427" s="160" t="s">
        <v>158</v>
      </c>
      <c r="E427" s="167" t="s">
        <v>19</v>
      </c>
      <c r="F427" s="168" t="s">
        <v>795</v>
      </c>
      <c r="H427" s="169">
        <v>2.16</v>
      </c>
      <c r="I427" s="170"/>
      <c r="L427" s="166"/>
      <c r="M427" s="171"/>
      <c r="T427" s="172"/>
      <c r="AT427" s="167" t="s">
        <v>158</v>
      </c>
      <c r="AU427" s="167" t="s">
        <v>81</v>
      </c>
      <c r="AV427" s="13" t="s">
        <v>81</v>
      </c>
      <c r="AW427" s="13" t="s">
        <v>33</v>
      </c>
      <c r="AX427" s="13" t="s">
        <v>72</v>
      </c>
      <c r="AY427" s="167" t="s">
        <v>143</v>
      </c>
    </row>
    <row r="428" spans="2:65" s="14" customFormat="1">
      <c r="B428" s="173"/>
      <c r="D428" s="160" t="s">
        <v>158</v>
      </c>
      <c r="E428" s="174" t="s">
        <v>19</v>
      </c>
      <c r="F428" s="175" t="s">
        <v>267</v>
      </c>
      <c r="H428" s="176">
        <v>12.56</v>
      </c>
      <c r="I428" s="177"/>
      <c r="L428" s="173"/>
      <c r="M428" s="178"/>
      <c r="T428" s="179"/>
      <c r="AT428" s="174" t="s">
        <v>158</v>
      </c>
      <c r="AU428" s="174" t="s">
        <v>81</v>
      </c>
      <c r="AV428" s="14" t="s">
        <v>168</v>
      </c>
      <c r="AW428" s="14" t="s">
        <v>33</v>
      </c>
      <c r="AX428" s="14" t="s">
        <v>79</v>
      </c>
      <c r="AY428" s="174" t="s">
        <v>143</v>
      </c>
    </row>
    <row r="429" spans="2:65" s="1" customFormat="1" ht="16.5" customHeight="1">
      <c r="B429" s="33"/>
      <c r="C429" s="132" t="s">
        <v>796</v>
      </c>
      <c r="D429" s="132" t="s">
        <v>146</v>
      </c>
      <c r="E429" s="133" t="s">
        <v>797</v>
      </c>
      <c r="F429" s="134" t="s">
        <v>798</v>
      </c>
      <c r="G429" s="135" t="s">
        <v>511</v>
      </c>
      <c r="H429" s="136">
        <v>1.5960000000000001</v>
      </c>
      <c r="I429" s="137">
        <v>423</v>
      </c>
      <c r="J429" s="138">
        <f>ROUND(I429*H429,2)</f>
        <v>675.11</v>
      </c>
      <c r="K429" s="134" t="s">
        <v>150</v>
      </c>
      <c r="L429" s="33"/>
      <c r="M429" s="139" t="s">
        <v>19</v>
      </c>
      <c r="N429" s="140" t="s">
        <v>43</v>
      </c>
      <c r="P429" s="141">
        <f>O429*H429</f>
        <v>0</v>
      </c>
      <c r="Q429" s="141">
        <v>0</v>
      </c>
      <c r="R429" s="141">
        <f>Q429*H429</f>
        <v>0</v>
      </c>
      <c r="S429" s="141">
        <v>0</v>
      </c>
      <c r="T429" s="142">
        <f>S429*H429</f>
        <v>0</v>
      </c>
      <c r="AR429" s="143" t="s">
        <v>168</v>
      </c>
      <c r="AT429" s="143" t="s">
        <v>146</v>
      </c>
      <c r="AU429" s="143" t="s">
        <v>81</v>
      </c>
      <c r="AY429" s="18" t="s">
        <v>143</v>
      </c>
      <c r="BE429" s="144">
        <f>IF(N429="základní",J429,0)</f>
        <v>675.11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8" t="s">
        <v>79</v>
      </c>
      <c r="BK429" s="144">
        <f>ROUND(I429*H429,2)</f>
        <v>675.11</v>
      </c>
      <c r="BL429" s="18" t="s">
        <v>168</v>
      </c>
      <c r="BM429" s="143" t="s">
        <v>799</v>
      </c>
    </row>
    <row r="430" spans="2:65" s="1" customFormat="1">
      <c r="B430" s="33"/>
      <c r="D430" s="145" t="s">
        <v>152</v>
      </c>
      <c r="F430" s="146" t="s">
        <v>800</v>
      </c>
      <c r="I430" s="147"/>
      <c r="L430" s="33"/>
      <c r="M430" s="148"/>
      <c r="T430" s="54"/>
      <c r="AT430" s="18" t="s">
        <v>152</v>
      </c>
      <c r="AU430" s="18" t="s">
        <v>81</v>
      </c>
    </row>
    <row r="431" spans="2:65" s="12" customFormat="1">
      <c r="B431" s="159"/>
      <c r="D431" s="160" t="s">
        <v>158</v>
      </c>
      <c r="E431" s="161" t="s">
        <v>19</v>
      </c>
      <c r="F431" s="162" t="s">
        <v>801</v>
      </c>
      <c r="H431" s="161" t="s">
        <v>19</v>
      </c>
      <c r="I431" s="163"/>
      <c r="L431" s="159"/>
      <c r="M431" s="164"/>
      <c r="T431" s="165"/>
      <c r="AT431" s="161" t="s">
        <v>158</v>
      </c>
      <c r="AU431" s="161" t="s">
        <v>81</v>
      </c>
      <c r="AV431" s="12" t="s">
        <v>79</v>
      </c>
      <c r="AW431" s="12" t="s">
        <v>33</v>
      </c>
      <c r="AX431" s="12" t="s">
        <v>72</v>
      </c>
      <c r="AY431" s="161" t="s">
        <v>143</v>
      </c>
    </row>
    <row r="432" spans="2:65" s="13" customFormat="1">
      <c r="B432" s="166"/>
      <c r="D432" s="160" t="s">
        <v>158</v>
      </c>
      <c r="E432" s="167" t="s">
        <v>19</v>
      </c>
      <c r="F432" s="168" t="s">
        <v>802</v>
      </c>
      <c r="H432" s="169">
        <v>1.5960000000000001</v>
      </c>
      <c r="I432" s="170"/>
      <c r="L432" s="166"/>
      <c r="M432" s="171"/>
      <c r="T432" s="172"/>
      <c r="AT432" s="167" t="s">
        <v>158</v>
      </c>
      <c r="AU432" s="167" t="s">
        <v>81</v>
      </c>
      <c r="AV432" s="13" t="s">
        <v>81</v>
      </c>
      <c r="AW432" s="13" t="s">
        <v>33</v>
      </c>
      <c r="AX432" s="13" t="s">
        <v>79</v>
      </c>
      <c r="AY432" s="167" t="s">
        <v>143</v>
      </c>
    </row>
    <row r="433" spans="2:65" s="1" customFormat="1" ht="16.5" customHeight="1">
      <c r="B433" s="33"/>
      <c r="C433" s="132" t="s">
        <v>443</v>
      </c>
      <c r="D433" s="132" t="s">
        <v>146</v>
      </c>
      <c r="E433" s="133" t="s">
        <v>803</v>
      </c>
      <c r="F433" s="134" t="s">
        <v>804</v>
      </c>
      <c r="G433" s="135" t="s">
        <v>320</v>
      </c>
      <c r="H433" s="136">
        <v>1</v>
      </c>
      <c r="I433" s="137">
        <v>12000</v>
      </c>
      <c r="J433" s="138">
        <f>ROUND(I433*H433,2)</f>
        <v>12000</v>
      </c>
      <c r="K433" s="134" t="s">
        <v>19</v>
      </c>
      <c r="L433" s="33"/>
      <c r="M433" s="139" t="s">
        <v>19</v>
      </c>
      <c r="N433" s="140" t="s">
        <v>43</v>
      </c>
      <c r="P433" s="141">
        <f>O433*H433</f>
        <v>0</v>
      </c>
      <c r="Q433" s="141">
        <v>0</v>
      </c>
      <c r="R433" s="141">
        <f>Q433*H433</f>
        <v>0</v>
      </c>
      <c r="S433" s="141">
        <v>0</v>
      </c>
      <c r="T433" s="142">
        <f>S433*H433</f>
        <v>0</v>
      </c>
      <c r="AR433" s="143" t="s">
        <v>168</v>
      </c>
      <c r="AT433" s="143" t="s">
        <v>146</v>
      </c>
      <c r="AU433" s="143" t="s">
        <v>81</v>
      </c>
      <c r="AY433" s="18" t="s">
        <v>143</v>
      </c>
      <c r="BE433" s="144">
        <f>IF(N433="základní",J433,0)</f>
        <v>12000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8" t="s">
        <v>79</v>
      </c>
      <c r="BK433" s="144">
        <f>ROUND(I433*H433,2)</f>
        <v>12000</v>
      </c>
      <c r="BL433" s="18" t="s">
        <v>168</v>
      </c>
      <c r="BM433" s="143" t="s">
        <v>805</v>
      </c>
    </row>
    <row r="434" spans="2:65" s="11" customFormat="1" ht="22.8" customHeight="1">
      <c r="B434" s="120"/>
      <c r="D434" s="121" t="s">
        <v>71</v>
      </c>
      <c r="E434" s="130" t="s">
        <v>163</v>
      </c>
      <c r="F434" s="130" t="s">
        <v>806</v>
      </c>
      <c r="I434" s="123"/>
      <c r="J434" s="131">
        <f>BK434</f>
        <v>20395.95</v>
      </c>
      <c r="L434" s="120"/>
      <c r="M434" s="125"/>
      <c r="P434" s="126">
        <f>SUM(P435:P441)</f>
        <v>0</v>
      </c>
      <c r="R434" s="126">
        <f>SUM(R435:R441)</f>
        <v>0</v>
      </c>
      <c r="T434" s="127">
        <f>SUM(T435:T441)</f>
        <v>0</v>
      </c>
      <c r="AR434" s="121" t="s">
        <v>79</v>
      </c>
      <c r="AT434" s="128" t="s">
        <v>71</v>
      </c>
      <c r="AU434" s="128" t="s">
        <v>79</v>
      </c>
      <c r="AY434" s="121" t="s">
        <v>143</v>
      </c>
      <c r="BK434" s="129">
        <f>SUM(BK435:BK441)</f>
        <v>20395.95</v>
      </c>
    </row>
    <row r="435" spans="2:65" s="1" customFormat="1" ht="16.5" customHeight="1">
      <c r="B435" s="33"/>
      <c r="C435" s="132" t="s">
        <v>807</v>
      </c>
      <c r="D435" s="132" t="s">
        <v>146</v>
      </c>
      <c r="E435" s="133" t="s">
        <v>808</v>
      </c>
      <c r="F435" s="134" t="s">
        <v>809</v>
      </c>
      <c r="G435" s="135" t="s">
        <v>260</v>
      </c>
      <c r="H435" s="136">
        <v>340.5</v>
      </c>
      <c r="I435" s="137">
        <v>44.9</v>
      </c>
      <c r="J435" s="138">
        <f>ROUND(I435*H435,2)</f>
        <v>15288.45</v>
      </c>
      <c r="K435" s="134" t="s">
        <v>150</v>
      </c>
      <c r="L435" s="33"/>
      <c r="M435" s="139" t="s">
        <v>19</v>
      </c>
      <c r="N435" s="140" t="s">
        <v>43</v>
      </c>
      <c r="P435" s="141">
        <f>O435*H435</f>
        <v>0</v>
      </c>
      <c r="Q435" s="141">
        <v>0</v>
      </c>
      <c r="R435" s="141">
        <f>Q435*H435</f>
        <v>0</v>
      </c>
      <c r="S435" s="141">
        <v>0</v>
      </c>
      <c r="T435" s="142">
        <f>S435*H435</f>
        <v>0</v>
      </c>
      <c r="AR435" s="143" t="s">
        <v>168</v>
      </c>
      <c r="AT435" s="143" t="s">
        <v>146</v>
      </c>
      <c r="AU435" s="143" t="s">
        <v>81</v>
      </c>
      <c r="AY435" s="18" t="s">
        <v>143</v>
      </c>
      <c r="BE435" s="144">
        <f>IF(N435="základní",J435,0)</f>
        <v>15288.45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8" t="s">
        <v>79</v>
      </c>
      <c r="BK435" s="144">
        <f>ROUND(I435*H435,2)</f>
        <v>15288.45</v>
      </c>
      <c r="BL435" s="18" t="s">
        <v>168</v>
      </c>
      <c r="BM435" s="143" t="s">
        <v>810</v>
      </c>
    </row>
    <row r="436" spans="2:65" s="1" customFormat="1">
      <c r="B436" s="33"/>
      <c r="D436" s="145" t="s">
        <v>152</v>
      </c>
      <c r="F436" s="146" t="s">
        <v>811</v>
      </c>
      <c r="I436" s="147"/>
      <c r="L436" s="33"/>
      <c r="M436" s="148"/>
      <c r="T436" s="54"/>
      <c r="AT436" s="18" t="s">
        <v>152</v>
      </c>
      <c r="AU436" s="18" t="s">
        <v>81</v>
      </c>
    </row>
    <row r="437" spans="2:65" s="12" customFormat="1">
      <c r="B437" s="159"/>
      <c r="D437" s="160" t="s">
        <v>158</v>
      </c>
      <c r="E437" s="161" t="s">
        <v>19</v>
      </c>
      <c r="F437" s="162" t="s">
        <v>246</v>
      </c>
      <c r="H437" s="161" t="s">
        <v>19</v>
      </c>
      <c r="I437" s="163"/>
      <c r="L437" s="159"/>
      <c r="M437" s="164"/>
      <c r="T437" s="165"/>
      <c r="AT437" s="161" t="s">
        <v>158</v>
      </c>
      <c r="AU437" s="161" t="s">
        <v>81</v>
      </c>
      <c r="AV437" s="12" t="s">
        <v>79</v>
      </c>
      <c r="AW437" s="12" t="s">
        <v>33</v>
      </c>
      <c r="AX437" s="12" t="s">
        <v>72</v>
      </c>
      <c r="AY437" s="161" t="s">
        <v>143</v>
      </c>
    </row>
    <row r="438" spans="2:65" s="13" customFormat="1">
      <c r="B438" s="166"/>
      <c r="D438" s="160" t="s">
        <v>158</v>
      </c>
      <c r="E438" s="167" t="s">
        <v>19</v>
      </c>
      <c r="F438" s="168" t="s">
        <v>812</v>
      </c>
      <c r="H438" s="169">
        <v>340.5</v>
      </c>
      <c r="I438" s="170"/>
      <c r="L438" s="166"/>
      <c r="M438" s="171"/>
      <c r="T438" s="172"/>
      <c r="AT438" s="167" t="s">
        <v>158</v>
      </c>
      <c r="AU438" s="167" t="s">
        <v>81</v>
      </c>
      <c r="AV438" s="13" t="s">
        <v>81</v>
      </c>
      <c r="AW438" s="13" t="s">
        <v>33</v>
      </c>
      <c r="AX438" s="13" t="s">
        <v>79</v>
      </c>
      <c r="AY438" s="167" t="s">
        <v>143</v>
      </c>
    </row>
    <row r="439" spans="2:65" s="1" customFormat="1" ht="16.5" customHeight="1">
      <c r="B439" s="33"/>
      <c r="C439" s="132" t="s">
        <v>448</v>
      </c>
      <c r="D439" s="132" t="s">
        <v>146</v>
      </c>
      <c r="E439" s="133" t="s">
        <v>813</v>
      </c>
      <c r="F439" s="134" t="s">
        <v>814</v>
      </c>
      <c r="G439" s="135" t="s">
        <v>260</v>
      </c>
      <c r="H439" s="136">
        <v>340.5</v>
      </c>
      <c r="I439" s="137">
        <v>15</v>
      </c>
      <c r="J439" s="138">
        <f>ROUND(I439*H439,2)</f>
        <v>5107.5</v>
      </c>
      <c r="K439" s="134" t="s">
        <v>19</v>
      </c>
      <c r="L439" s="33"/>
      <c r="M439" s="139" t="s">
        <v>19</v>
      </c>
      <c r="N439" s="140" t="s">
        <v>43</v>
      </c>
      <c r="P439" s="141">
        <f>O439*H439</f>
        <v>0</v>
      </c>
      <c r="Q439" s="141">
        <v>0</v>
      </c>
      <c r="R439" s="141">
        <f>Q439*H439</f>
        <v>0</v>
      </c>
      <c r="S439" s="141">
        <v>0</v>
      </c>
      <c r="T439" s="142">
        <f>S439*H439</f>
        <v>0</v>
      </c>
      <c r="AR439" s="143" t="s">
        <v>168</v>
      </c>
      <c r="AT439" s="143" t="s">
        <v>146</v>
      </c>
      <c r="AU439" s="143" t="s">
        <v>81</v>
      </c>
      <c r="AY439" s="18" t="s">
        <v>143</v>
      </c>
      <c r="BE439" s="144">
        <f>IF(N439="základní",J439,0)</f>
        <v>5107.5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8" t="s">
        <v>79</v>
      </c>
      <c r="BK439" s="144">
        <f>ROUND(I439*H439,2)</f>
        <v>5107.5</v>
      </c>
      <c r="BL439" s="18" t="s">
        <v>168</v>
      </c>
      <c r="BM439" s="143" t="s">
        <v>815</v>
      </c>
    </row>
    <row r="440" spans="2:65" s="12" customFormat="1">
      <c r="B440" s="159"/>
      <c r="D440" s="160" t="s">
        <v>158</v>
      </c>
      <c r="E440" s="161" t="s">
        <v>19</v>
      </c>
      <c r="F440" s="162" t="s">
        <v>246</v>
      </c>
      <c r="H440" s="161" t="s">
        <v>19</v>
      </c>
      <c r="I440" s="163"/>
      <c r="L440" s="159"/>
      <c r="M440" s="164"/>
      <c r="T440" s="165"/>
      <c r="AT440" s="161" t="s">
        <v>158</v>
      </c>
      <c r="AU440" s="161" t="s">
        <v>81</v>
      </c>
      <c r="AV440" s="12" t="s">
        <v>79</v>
      </c>
      <c r="AW440" s="12" t="s">
        <v>33</v>
      </c>
      <c r="AX440" s="12" t="s">
        <v>72</v>
      </c>
      <c r="AY440" s="161" t="s">
        <v>143</v>
      </c>
    </row>
    <row r="441" spans="2:65" s="13" customFormat="1">
      <c r="B441" s="166"/>
      <c r="D441" s="160" t="s">
        <v>158</v>
      </c>
      <c r="E441" s="167" t="s">
        <v>19</v>
      </c>
      <c r="F441" s="168" t="s">
        <v>812</v>
      </c>
      <c r="H441" s="169">
        <v>340.5</v>
      </c>
      <c r="I441" s="170"/>
      <c r="L441" s="166"/>
      <c r="M441" s="171"/>
      <c r="T441" s="172"/>
      <c r="AT441" s="167" t="s">
        <v>158</v>
      </c>
      <c r="AU441" s="167" t="s">
        <v>81</v>
      </c>
      <c r="AV441" s="13" t="s">
        <v>81</v>
      </c>
      <c r="AW441" s="13" t="s">
        <v>33</v>
      </c>
      <c r="AX441" s="13" t="s">
        <v>79</v>
      </c>
      <c r="AY441" s="167" t="s">
        <v>143</v>
      </c>
    </row>
    <row r="442" spans="2:65" s="11" customFormat="1" ht="22.8" customHeight="1">
      <c r="B442" s="120"/>
      <c r="D442" s="121" t="s">
        <v>71</v>
      </c>
      <c r="E442" s="130" t="s">
        <v>168</v>
      </c>
      <c r="F442" s="130" t="s">
        <v>816</v>
      </c>
      <c r="I442" s="123"/>
      <c r="J442" s="131">
        <f>BK442</f>
        <v>30114.199999999997</v>
      </c>
      <c r="L442" s="120"/>
      <c r="M442" s="125"/>
      <c r="P442" s="126">
        <f>SUM(P443:P478)</f>
        <v>0</v>
      </c>
      <c r="R442" s="126">
        <f>SUM(R443:R478)</f>
        <v>1.1209560999999999</v>
      </c>
      <c r="T442" s="127">
        <f>SUM(T443:T478)</f>
        <v>0</v>
      </c>
      <c r="AR442" s="121" t="s">
        <v>79</v>
      </c>
      <c r="AT442" s="128" t="s">
        <v>71</v>
      </c>
      <c r="AU442" s="128" t="s">
        <v>79</v>
      </c>
      <c r="AY442" s="121" t="s">
        <v>143</v>
      </c>
      <c r="BK442" s="129">
        <f>SUM(BK443:BK478)</f>
        <v>30114.199999999997</v>
      </c>
    </row>
    <row r="443" spans="2:65" s="1" customFormat="1" ht="21.75" customHeight="1">
      <c r="B443" s="33"/>
      <c r="C443" s="132" t="s">
        <v>817</v>
      </c>
      <c r="D443" s="132" t="s">
        <v>146</v>
      </c>
      <c r="E443" s="133" t="s">
        <v>818</v>
      </c>
      <c r="F443" s="134" t="s">
        <v>819</v>
      </c>
      <c r="G443" s="135" t="s">
        <v>511</v>
      </c>
      <c r="H443" s="136">
        <v>12.96</v>
      </c>
      <c r="I443" s="137">
        <v>1900</v>
      </c>
      <c r="J443" s="138">
        <f>ROUND(I443*H443,2)</f>
        <v>24624</v>
      </c>
      <c r="K443" s="134" t="s">
        <v>150</v>
      </c>
      <c r="L443" s="33"/>
      <c r="M443" s="139" t="s">
        <v>19</v>
      </c>
      <c r="N443" s="140" t="s">
        <v>43</v>
      </c>
      <c r="P443" s="141">
        <f>O443*H443</f>
        <v>0</v>
      </c>
      <c r="Q443" s="141">
        <v>0</v>
      </c>
      <c r="R443" s="141">
        <f>Q443*H443</f>
        <v>0</v>
      </c>
      <c r="S443" s="141">
        <v>0</v>
      </c>
      <c r="T443" s="142">
        <f>S443*H443</f>
        <v>0</v>
      </c>
      <c r="AR443" s="143" t="s">
        <v>168</v>
      </c>
      <c r="AT443" s="143" t="s">
        <v>146</v>
      </c>
      <c r="AU443" s="143" t="s">
        <v>81</v>
      </c>
      <c r="AY443" s="18" t="s">
        <v>143</v>
      </c>
      <c r="BE443" s="144">
        <f>IF(N443="základní",J443,0)</f>
        <v>24624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8" t="s">
        <v>79</v>
      </c>
      <c r="BK443" s="144">
        <f>ROUND(I443*H443,2)</f>
        <v>24624</v>
      </c>
      <c r="BL443" s="18" t="s">
        <v>168</v>
      </c>
      <c r="BM443" s="143" t="s">
        <v>820</v>
      </c>
    </row>
    <row r="444" spans="2:65" s="1" customFormat="1">
      <c r="B444" s="33"/>
      <c r="D444" s="145" t="s">
        <v>152</v>
      </c>
      <c r="F444" s="146" t="s">
        <v>821</v>
      </c>
      <c r="I444" s="147"/>
      <c r="L444" s="33"/>
      <c r="M444" s="148"/>
      <c r="T444" s="54"/>
      <c r="AT444" s="18" t="s">
        <v>152</v>
      </c>
      <c r="AU444" s="18" t="s">
        <v>81</v>
      </c>
    </row>
    <row r="445" spans="2:65" s="12" customFormat="1">
      <c r="B445" s="159"/>
      <c r="D445" s="160" t="s">
        <v>158</v>
      </c>
      <c r="E445" s="161" t="s">
        <v>19</v>
      </c>
      <c r="F445" s="162" t="s">
        <v>246</v>
      </c>
      <c r="H445" s="161" t="s">
        <v>19</v>
      </c>
      <c r="I445" s="163"/>
      <c r="L445" s="159"/>
      <c r="M445" s="164"/>
      <c r="T445" s="165"/>
      <c r="AT445" s="161" t="s">
        <v>158</v>
      </c>
      <c r="AU445" s="161" t="s">
        <v>81</v>
      </c>
      <c r="AV445" s="12" t="s">
        <v>79</v>
      </c>
      <c r="AW445" s="12" t="s">
        <v>33</v>
      </c>
      <c r="AX445" s="12" t="s">
        <v>72</v>
      </c>
      <c r="AY445" s="161" t="s">
        <v>143</v>
      </c>
    </row>
    <row r="446" spans="2:65" s="12" customFormat="1">
      <c r="B446" s="159"/>
      <c r="D446" s="160" t="s">
        <v>158</v>
      </c>
      <c r="E446" s="161" t="s">
        <v>19</v>
      </c>
      <c r="F446" s="162" t="s">
        <v>521</v>
      </c>
      <c r="H446" s="161" t="s">
        <v>19</v>
      </c>
      <c r="I446" s="163"/>
      <c r="L446" s="159"/>
      <c r="M446" s="164"/>
      <c r="T446" s="165"/>
      <c r="AT446" s="161" t="s">
        <v>158</v>
      </c>
      <c r="AU446" s="161" t="s">
        <v>81</v>
      </c>
      <c r="AV446" s="12" t="s">
        <v>79</v>
      </c>
      <c r="AW446" s="12" t="s">
        <v>33</v>
      </c>
      <c r="AX446" s="12" t="s">
        <v>72</v>
      </c>
      <c r="AY446" s="161" t="s">
        <v>143</v>
      </c>
    </row>
    <row r="447" spans="2:65" s="12" customFormat="1">
      <c r="B447" s="159"/>
      <c r="D447" s="160" t="s">
        <v>158</v>
      </c>
      <c r="E447" s="161" t="s">
        <v>19</v>
      </c>
      <c r="F447" s="162" t="s">
        <v>714</v>
      </c>
      <c r="H447" s="161" t="s">
        <v>19</v>
      </c>
      <c r="I447" s="163"/>
      <c r="L447" s="159"/>
      <c r="M447" s="164"/>
      <c r="T447" s="165"/>
      <c r="AT447" s="161" t="s">
        <v>158</v>
      </c>
      <c r="AU447" s="161" t="s">
        <v>81</v>
      </c>
      <c r="AV447" s="12" t="s">
        <v>79</v>
      </c>
      <c r="AW447" s="12" t="s">
        <v>33</v>
      </c>
      <c r="AX447" s="12" t="s">
        <v>72</v>
      </c>
      <c r="AY447" s="161" t="s">
        <v>143</v>
      </c>
    </row>
    <row r="448" spans="2:65" s="12" customFormat="1">
      <c r="B448" s="159"/>
      <c r="D448" s="160" t="s">
        <v>158</v>
      </c>
      <c r="E448" s="161" t="s">
        <v>19</v>
      </c>
      <c r="F448" s="162" t="s">
        <v>822</v>
      </c>
      <c r="H448" s="161" t="s">
        <v>19</v>
      </c>
      <c r="I448" s="163"/>
      <c r="L448" s="159"/>
      <c r="M448" s="164"/>
      <c r="T448" s="165"/>
      <c r="AT448" s="161" t="s">
        <v>158</v>
      </c>
      <c r="AU448" s="161" t="s">
        <v>81</v>
      </c>
      <c r="AV448" s="12" t="s">
        <v>79</v>
      </c>
      <c r="AW448" s="12" t="s">
        <v>33</v>
      </c>
      <c r="AX448" s="12" t="s">
        <v>72</v>
      </c>
      <c r="AY448" s="161" t="s">
        <v>143</v>
      </c>
    </row>
    <row r="449" spans="2:65" s="12" customFormat="1">
      <c r="B449" s="159"/>
      <c r="D449" s="160" t="s">
        <v>158</v>
      </c>
      <c r="E449" s="161" t="s">
        <v>19</v>
      </c>
      <c r="F449" s="162" t="s">
        <v>499</v>
      </c>
      <c r="H449" s="161" t="s">
        <v>19</v>
      </c>
      <c r="I449" s="163"/>
      <c r="L449" s="159"/>
      <c r="M449" s="164"/>
      <c r="T449" s="165"/>
      <c r="AT449" s="161" t="s">
        <v>158</v>
      </c>
      <c r="AU449" s="161" t="s">
        <v>81</v>
      </c>
      <c r="AV449" s="12" t="s">
        <v>79</v>
      </c>
      <c r="AW449" s="12" t="s">
        <v>33</v>
      </c>
      <c r="AX449" s="12" t="s">
        <v>72</v>
      </c>
      <c r="AY449" s="161" t="s">
        <v>143</v>
      </c>
    </row>
    <row r="450" spans="2:65" s="13" customFormat="1">
      <c r="B450" s="166"/>
      <c r="D450" s="160" t="s">
        <v>158</v>
      </c>
      <c r="E450" s="167" t="s">
        <v>19</v>
      </c>
      <c r="F450" s="168" t="s">
        <v>823</v>
      </c>
      <c r="H450" s="169">
        <v>1.44</v>
      </c>
      <c r="I450" s="170"/>
      <c r="L450" s="166"/>
      <c r="M450" s="171"/>
      <c r="T450" s="172"/>
      <c r="AT450" s="167" t="s">
        <v>158</v>
      </c>
      <c r="AU450" s="167" t="s">
        <v>81</v>
      </c>
      <c r="AV450" s="13" t="s">
        <v>81</v>
      </c>
      <c r="AW450" s="13" t="s">
        <v>33</v>
      </c>
      <c r="AX450" s="13" t="s">
        <v>72</v>
      </c>
      <c r="AY450" s="167" t="s">
        <v>143</v>
      </c>
    </row>
    <row r="451" spans="2:65" s="12" customFormat="1">
      <c r="B451" s="159"/>
      <c r="D451" s="160" t="s">
        <v>158</v>
      </c>
      <c r="E451" s="161" t="s">
        <v>19</v>
      </c>
      <c r="F451" s="162" t="s">
        <v>523</v>
      </c>
      <c r="H451" s="161" t="s">
        <v>19</v>
      </c>
      <c r="I451" s="163"/>
      <c r="L451" s="159"/>
      <c r="M451" s="164"/>
      <c r="T451" s="165"/>
      <c r="AT451" s="161" t="s">
        <v>158</v>
      </c>
      <c r="AU451" s="161" t="s">
        <v>81</v>
      </c>
      <c r="AV451" s="12" t="s">
        <v>79</v>
      </c>
      <c r="AW451" s="12" t="s">
        <v>33</v>
      </c>
      <c r="AX451" s="12" t="s">
        <v>72</v>
      </c>
      <c r="AY451" s="161" t="s">
        <v>143</v>
      </c>
    </row>
    <row r="452" spans="2:65" s="13" customFormat="1">
      <c r="B452" s="166"/>
      <c r="D452" s="160" t="s">
        <v>158</v>
      </c>
      <c r="E452" s="167" t="s">
        <v>19</v>
      </c>
      <c r="F452" s="168" t="s">
        <v>824</v>
      </c>
      <c r="H452" s="169">
        <v>4.1120000000000001</v>
      </c>
      <c r="I452" s="170"/>
      <c r="L452" s="166"/>
      <c r="M452" s="171"/>
      <c r="T452" s="172"/>
      <c r="AT452" s="167" t="s">
        <v>158</v>
      </c>
      <c r="AU452" s="167" t="s">
        <v>81</v>
      </c>
      <c r="AV452" s="13" t="s">
        <v>81</v>
      </c>
      <c r="AW452" s="13" t="s">
        <v>33</v>
      </c>
      <c r="AX452" s="13" t="s">
        <v>72</v>
      </c>
      <c r="AY452" s="167" t="s">
        <v>143</v>
      </c>
    </row>
    <row r="453" spans="2:65" s="12" customFormat="1">
      <c r="B453" s="159"/>
      <c r="D453" s="160" t="s">
        <v>158</v>
      </c>
      <c r="E453" s="161" t="s">
        <v>19</v>
      </c>
      <c r="F453" s="162" t="s">
        <v>530</v>
      </c>
      <c r="H453" s="161" t="s">
        <v>19</v>
      </c>
      <c r="I453" s="163"/>
      <c r="L453" s="159"/>
      <c r="M453" s="164"/>
      <c r="T453" s="165"/>
      <c r="AT453" s="161" t="s">
        <v>158</v>
      </c>
      <c r="AU453" s="161" t="s">
        <v>81</v>
      </c>
      <c r="AV453" s="12" t="s">
        <v>79</v>
      </c>
      <c r="AW453" s="12" t="s">
        <v>33</v>
      </c>
      <c r="AX453" s="12" t="s">
        <v>72</v>
      </c>
      <c r="AY453" s="161" t="s">
        <v>143</v>
      </c>
    </row>
    <row r="454" spans="2:65" s="13" customFormat="1">
      <c r="B454" s="166"/>
      <c r="D454" s="160" t="s">
        <v>158</v>
      </c>
      <c r="E454" s="167" t="s">
        <v>19</v>
      </c>
      <c r="F454" s="168" t="s">
        <v>825</v>
      </c>
      <c r="H454" s="169">
        <v>7.4080000000000004</v>
      </c>
      <c r="I454" s="170"/>
      <c r="L454" s="166"/>
      <c r="M454" s="171"/>
      <c r="T454" s="172"/>
      <c r="AT454" s="167" t="s">
        <v>158</v>
      </c>
      <c r="AU454" s="167" t="s">
        <v>81</v>
      </c>
      <c r="AV454" s="13" t="s">
        <v>81</v>
      </c>
      <c r="AW454" s="13" t="s">
        <v>33</v>
      </c>
      <c r="AX454" s="13" t="s">
        <v>72</v>
      </c>
      <c r="AY454" s="167" t="s">
        <v>143</v>
      </c>
    </row>
    <row r="455" spans="2:65" s="14" customFormat="1">
      <c r="B455" s="173"/>
      <c r="D455" s="160" t="s">
        <v>158</v>
      </c>
      <c r="E455" s="174" t="s">
        <v>19</v>
      </c>
      <c r="F455" s="175" t="s">
        <v>267</v>
      </c>
      <c r="H455" s="176">
        <v>12.96</v>
      </c>
      <c r="I455" s="177"/>
      <c r="L455" s="173"/>
      <c r="M455" s="178"/>
      <c r="T455" s="179"/>
      <c r="AT455" s="174" t="s">
        <v>158</v>
      </c>
      <c r="AU455" s="174" t="s">
        <v>81</v>
      </c>
      <c r="AV455" s="14" t="s">
        <v>168</v>
      </c>
      <c r="AW455" s="14" t="s">
        <v>33</v>
      </c>
      <c r="AX455" s="14" t="s">
        <v>79</v>
      </c>
      <c r="AY455" s="174" t="s">
        <v>143</v>
      </c>
    </row>
    <row r="456" spans="2:65" s="12" customFormat="1" ht="20.399999999999999">
      <c r="B456" s="159"/>
      <c r="D456" s="160" t="s">
        <v>158</v>
      </c>
      <c r="E456" s="161" t="s">
        <v>19</v>
      </c>
      <c r="F456" s="162" t="s">
        <v>535</v>
      </c>
      <c r="H456" s="161" t="s">
        <v>19</v>
      </c>
      <c r="I456" s="163"/>
      <c r="L456" s="159"/>
      <c r="M456" s="164"/>
      <c r="T456" s="165"/>
      <c r="AT456" s="161" t="s">
        <v>158</v>
      </c>
      <c r="AU456" s="161" t="s">
        <v>81</v>
      </c>
      <c r="AV456" s="12" t="s">
        <v>79</v>
      </c>
      <c r="AW456" s="12" t="s">
        <v>33</v>
      </c>
      <c r="AX456" s="12" t="s">
        <v>72</v>
      </c>
      <c r="AY456" s="161" t="s">
        <v>143</v>
      </c>
    </row>
    <row r="457" spans="2:65" s="1" customFormat="1" ht="24.15" customHeight="1">
      <c r="B457" s="33"/>
      <c r="C457" s="132" t="s">
        <v>451</v>
      </c>
      <c r="D457" s="132" t="s">
        <v>146</v>
      </c>
      <c r="E457" s="133" t="s">
        <v>826</v>
      </c>
      <c r="F457" s="134" t="s">
        <v>827</v>
      </c>
      <c r="G457" s="135" t="s">
        <v>511</v>
      </c>
      <c r="H457" s="136">
        <v>0.43</v>
      </c>
      <c r="I457" s="137">
        <v>4600</v>
      </c>
      <c r="J457" s="138">
        <f>ROUND(I457*H457,2)</f>
        <v>1978</v>
      </c>
      <c r="K457" s="134" t="s">
        <v>150</v>
      </c>
      <c r="L457" s="33"/>
      <c r="M457" s="139" t="s">
        <v>19</v>
      </c>
      <c r="N457" s="140" t="s">
        <v>43</v>
      </c>
      <c r="P457" s="141">
        <f>O457*H457</f>
        <v>0</v>
      </c>
      <c r="Q457" s="141">
        <v>2.5018699999999998</v>
      </c>
      <c r="R457" s="141">
        <f>Q457*H457</f>
        <v>1.0758040999999998</v>
      </c>
      <c r="S457" s="141">
        <v>0</v>
      </c>
      <c r="T457" s="142">
        <f>S457*H457</f>
        <v>0</v>
      </c>
      <c r="AR457" s="143" t="s">
        <v>168</v>
      </c>
      <c r="AT457" s="143" t="s">
        <v>146</v>
      </c>
      <c r="AU457" s="143" t="s">
        <v>81</v>
      </c>
      <c r="AY457" s="18" t="s">
        <v>143</v>
      </c>
      <c r="BE457" s="144">
        <f>IF(N457="základní",J457,0)</f>
        <v>1978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8" t="s">
        <v>79</v>
      </c>
      <c r="BK457" s="144">
        <f>ROUND(I457*H457,2)</f>
        <v>1978</v>
      </c>
      <c r="BL457" s="18" t="s">
        <v>168</v>
      </c>
      <c r="BM457" s="143" t="s">
        <v>828</v>
      </c>
    </row>
    <row r="458" spans="2:65" s="1" customFormat="1">
      <c r="B458" s="33"/>
      <c r="D458" s="145" t="s">
        <v>152</v>
      </c>
      <c r="F458" s="146" t="s">
        <v>829</v>
      </c>
      <c r="I458" s="147"/>
      <c r="L458" s="33"/>
      <c r="M458" s="148"/>
      <c r="T458" s="54"/>
      <c r="AT458" s="18" t="s">
        <v>152</v>
      </c>
      <c r="AU458" s="18" t="s">
        <v>81</v>
      </c>
    </row>
    <row r="459" spans="2:65" s="12" customFormat="1">
      <c r="B459" s="159"/>
      <c r="D459" s="160" t="s">
        <v>158</v>
      </c>
      <c r="E459" s="161" t="s">
        <v>19</v>
      </c>
      <c r="F459" s="162" t="s">
        <v>246</v>
      </c>
      <c r="H459" s="161" t="s">
        <v>19</v>
      </c>
      <c r="I459" s="163"/>
      <c r="L459" s="159"/>
      <c r="M459" s="164"/>
      <c r="T459" s="165"/>
      <c r="AT459" s="161" t="s">
        <v>158</v>
      </c>
      <c r="AU459" s="161" t="s">
        <v>81</v>
      </c>
      <c r="AV459" s="12" t="s">
        <v>79</v>
      </c>
      <c r="AW459" s="12" t="s">
        <v>33</v>
      </c>
      <c r="AX459" s="12" t="s">
        <v>72</v>
      </c>
      <c r="AY459" s="161" t="s">
        <v>143</v>
      </c>
    </row>
    <row r="460" spans="2:65" s="12" customFormat="1">
      <c r="B460" s="159"/>
      <c r="D460" s="160" t="s">
        <v>158</v>
      </c>
      <c r="E460" s="161" t="s">
        <v>19</v>
      </c>
      <c r="F460" s="162" t="s">
        <v>830</v>
      </c>
      <c r="H460" s="161" t="s">
        <v>19</v>
      </c>
      <c r="I460" s="163"/>
      <c r="L460" s="159"/>
      <c r="M460" s="164"/>
      <c r="T460" s="165"/>
      <c r="AT460" s="161" t="s">
        <v>158</v>
      </c>
      <c r="AU460" s="161" t="s">
        <v>81</v>
      </c>
      <c r="AV460" s="12" t="s">
        <v>79</v>
      </c>
      <c r="AW460" s="12" t="s">
        <v>33</v>
      </c>
      <c r="AX460" s="12" t="s">
        <v>72</v>
      </c>
      <c r="AY460" s="161" t="s">
        <v>143</v>
      </c>
    </row>
    <row r="461" spans="2:65" s="13" customFormat="1">
      <c r="B461" s="166"/>
      <c r="D461" s="160" t="s">
        <v>158</v>
      </c>
      <c r="E461" s="167" t="s">
        <v>19</v>
      </c>
      <c r="F461" s="168" t="s">
        <v>831</v>
      </c>
      <c r="H461" s="169">
        <v>7.0000000000000007E-2</v>
      </c>
      <c r="I461" s="170"/>
      <c r="L461" s="166"/>
      <c r="M461" s="171"/>
      <c r="T461" s="172"/>
      <c r="AT461" s="167" t="s">
        <v>158</v>
      </c>
      <c r="AU461" s="167" t="s">
        <v>81</v>
      </c>
      <c r="AV461" s="13" t="s">
        <v>81</v>
      </c>
      <c r="AW461" s="13" t="s">
        <v>33</v>
      </c>
      <c r="AX461" s="13" t="s">
        <v>72</v>
      </c>
      <c r="AY461" s="167" t="s">
        <v>143</v>
      </c>
    </row>
    <row r="462" spans="2:65" s="13" customFormat="1">
      <c r="B462" s="166"/>
      <c r="D462" s="160" t="s">
        <v>158</v>
      </c>
      <c r="E462" s="167" t="s">
        <v>19</v>
      </c>
      <c r="F462" s="168" t="s">
        <v>832</v>
      </c>
      <c r="H462" s="169">
        <v>0.08</v>
      </c>
      <c r="I462" s="170"/>
      <c r="L462" s="166"/>
      <c r="M462" s="171"/>
      <c r="T462" s="172"/>
      <c r="AT462" s="167" t="s">
        <v>158</v>
      </c>
      <c r="AU462" s="167" t="s">
        <v>81</v>
      </c>
      <c r="AV462" s="13" t="s">
        <v>81</v>
      </c>
      <c r="AW462" s="13" t="s">
        <v>33</v>
      </c>
      <c r="AX462" s="13" t="s">
        <v>72</v>
      </c>
      <c r="AY462" s="167" t="s">
        <v>143</v>
      </c>
    </row>
    <row r="463" spans="2:65" s="13" customFormat="1">
      <c r="B463" s="166"/>
      <c r="D463" s="160" t="s">
        <v>158</v>
      </c>
      <c r="E463" s="167" t="s">
        <v>19</v>
      </c>
      <c r="F463" s="168" t="s">
        <v>833</v>
      </c>
      <c r="H463" s="169">
        <v>0.02</v>
      </c>
      <c r="I463" s="170"/>
      <c r="L463" s="166"/>
      <c r="M463" s="171"/>
      <c r="T463" s="172"/>
      <c r="AT463" s="167" t="s">
        <v>158</v>
      </c>
      <c r="AU463" s="167" t="s">
        <v>81</v>
      </c>
      <c r="AV463" s="13" t="s">
        <v>81</v>
      </c>
      <c r="AW463" s="13" t="s">
        <v>33</v>
      </c>
      <c r="AX463" s="13" t="s">
        <v>72</v>
      </c>
      <c r="AY463" s="167" t="s">
        <v>143</v>
      </c>
    </row>
    <row r="464" spans="2:65" s="13" customFormat="1">
      <c r="B464" s="166"/>
      <c r="D464" s="160" t="s">
        <v>158</v>
      </c>
      <c r="E464" s="167" t="s">
        <v>19</v>
      </c>
      <c r="F464" s="168" t="s">
        <v>834</v>
      </c>
      <c r="H464" s="169">
        <v>0.24</v>
      </c>
      <c r="I464" s="170"/>
      <c r="L464" s="166"/>
      <c r="M464" s="171"/>
      <c r="T464" s="172"/>
      <c r="AT464" s="167" t="s">
        <v>158</v>
      </c>
      <c r="AU464" s="167" t="s">
        <v>81</v>
      </c>
      <c r="AV464" s="13" t="s">
        <v>81</v>
      </c>
      <c r="AW464" s="13" t="s">
        <v>33</v>
      </c>
      <c r="AX464" s="13" t="s">
        <v>72</v>
      </c>
      <c r="AY464" s="167" t="s">
        <v>143</v>
      </c>
    </row>
    <row r="465" spans="2:65" s="13" customFormat="1">
      <c r="B465" s="166"/>
      <c r="D465" s="160" t="s">
        <v>158</v>
      </c>
      <c r="E465" s="167" t="s">
        <v>19</v>
      </c>
      <c r="F465" s="168" t="s">
        <v>835</v>
      </c>
      <c r="H465" s="169">
        <v>0.02</v>
      </c>
      <c r="I465" s="170"/>
      <c r="L465" s="166"/>
      <c r="M465" s="171"/>
      <c r="T465" s="172"/>
      <c r="AT465" s="167" t="s">
        <v>158</v>
      </c>
      <c r="AU465" s="167" t="s">
        <v>81</v>
      </c>
      <c r="AV465" s="13" t="s">
        <v>81</v>
      </c>
      <c r="AW465" s="13" t="s">
        <v>33</v>
      </c>
      <c r="AX465" s="13" t="s">
        <v>72</v>
      </c>
      <c r="AY465" s="167" t="s">
        <v>143</v>
      </c>
    </row>
    <row r="466" spans="2:65" s="14" customFormat="1">
      <c r="B466" s="173"/>
      <c r="D466" s="160" t="s">
        <v>158</v>
      </c>
      <c r="E466" s="174" t="s">
        <v>19</v>
      </c>
      <c r="F466" s="175" t="s">
        <v>267</v>
      </c>
      <c r="H466" s="176">
        <v>0.43000000000000005</v>
      </c>
      <c r="I466" s="177"/>
      <c r="L466" s="173"/>
      <c r="M466" s="178"/>
      <c r="T466" s="179"/>
      <c r="AT466" s="174" t="s">
        <v>158</v>
      </c>
      <c r="AU466" s="174" t="s">
        <v>81</v>
      </c>
      <c r="AV466" s="14" t="s">
        <v>168</v>
      </c>
      <c r="AW466" s="14" t="s">
        <v>33</v>
      </c>
      <c r="AX466" s="14" t="s">
        <v>79</v>
      </c>
      <c r="AY466" s="174" t="s">
        <v>143</v>
      </c>
    </row>
    <row r="467" spans="2:65" s="1" customFormat="1" ht="16.5" customHeight="1">
      <c r="B467" s="33"/>
      <c r="C467" s="132" t="s">
        <v>836</v>
      </c>
      <c r="D467" s="132" t="s">
        <v>146</v>
      </c>
      <c r="E467" s="133" t="s">
        <v>837</v>
      </c>
      <c r="F467" s="134" t="s">
        <v>838</v>
      </c>
      <c r="G467" s="135" t="s">
        <v>494</v>
      </c>
      <c r="H467" s="136">
        <v>3.4</v>
      </c>
      <c r="I467" s="137">
        <v>859</v>
      </c>
      <c r="J467" s="138">
        <f>ROUND(I467*H467,2)</f>
        <v>2920.6</v>
      </c>
      <c r="K467" s="134" t="s">
        <v>150</v>
      </c>
      <c r="L467" s="33"/>
      <c r="M467" s="139" t="s">
        <v>19</v>
      </c>
      <c r="N467" s="140" t="s">
        <v>43</v>
      </c>
      <c r="P467" s="141">
        <f>O467*H467</f>
        <v>0</v>
      </c>
      <c r="Q467" s="141">
        <v>1.328E-2</v>
      </c>
      <c r="R467" s="141">
        <f>Q467*H467</f>
        <v>4.5151999999999998E-2</v>
      </c>
      <c r="S467" s="141">
        <v>0</v>
      </c>
      <c r="T467" s="142">
        <f>S467*H467</f>
        <v>0</v>
      </c>
      <c r="AR467" s="143" t="s">
        <v>168</v>
      </c>
      <c r="AT467" s="143" t="s">
        <v>146</v>
      </c>
      <c r="AU467" s="143" t="s">
        <v>81</v>
      </c>
      <c r="AY467" s="18" t="s">
        <v>143</v>
      </c>
      <c r="BE467" s="144">
        <f>IF(N467="základní",J467,0)</f>
        <v>2920.6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8" t="s">
        <v>79</v>
      </c>
      <c r="BK467" s="144">
        <f>ROUND(I467*H467,2)</f>
        <v>2920.6</v>
      </c>
      <c r="BL467" s="18" t="s">
        <v>168</v>
      </c>
      <c r="BM467" s="143" t="s">
        <v>839</v>
      </c>
    </row>
    <row r="468" spans="2:65" s="1" customFormat="1">
      <c r="B468" s="33"/>
      <c r="D468" s="145" t="s">
        <v>152</v>
      </c>
      <c r="F468" s="146" t="s">
        <v>840</v>
      </c>
      <c r="I468" s="147"/>
      <c r="L468" s="33"/>
      <c r="M468" s="148"/>
      <c r="T468" s="54"/>
      <c r="AT468" s="18" t="s">
        <v>152</v>
      </c>
      <c r="AU468" s="18" t="s">
        <v>81</v>
      </c>
    </row>
    <row r="469" spans="2:65" s="12" customFormat="1">
      <c r="B469" s="159"/>
      <c r="D469" s="160" t="s">
        <v>158</v>
      </c>
      <c r="E469" s="161" t="s">
        <v>19</v>
      </c>
      <c r="F469" s="162" t="s">
        <v>246</v>
      </c>
      <c r="H469" s="161" t="s">
        <v>19</v>
      </c>
      <c r="I469" s="163"/>
      <c r="L469" s="159"/>
      <c r="M469" s="164"/>
      <c r="T469" s="165"/>
      <c r="AT469" s="161" t="s">
        <v>158</v>
      </c>
      <c r="AU469" s="161" t="s">
        <v>81</v>
      </c>
      <c r="AV469" s="12" t="s">
        <v>79</v>
      </c>
      <c r="AW469" s="12" t="s">
        <v>33</v>
      </c>
      <c r="AX469" s="12" t="s">
        <v>72</v>
      </c>
      <c r="AY469" s="161" t="s">
        <v>143</v>
      </c>
    </row>
    <row r="470" spans="2:65" s="12" customFormat="1">
      <c r="B470" s="159"/>
      <c r="D470" s="160" t="s">
        <v>158</v>
      </c>
      <c r="E470" s="161" t="s">
        <v>19</v>
      </c>
      <c r="F470" s="162" t="s">
        <v>830</v>
      </c>
      <c r="H470" s="161" t="s">
        <v>19</v>
      </c>
      <c r="I470" s="163"/>
      <c r="L470" s="159"/>
      <c r="M470" s="164"/>
      <c r="T470" s="165"/>
      <c r="AT470" s="161" t="s">
        <v>158</v>
      </c>
      <c r="AU470" s="161" t="s">
        <v>81</v>
      </c>
      <c r="AV470" s="12" t="s">
        <v>79</v>
      </c>
      <c r="AW470" s="12" t="s">
        <v>33</v>
      </c>
      <c r="AX470" s="12" t="s">
        <v>72</v>
      </c>
      <c r="AY470" s="161" t="s">
        <v>143</v>
      </c>
    </row>
    <row r="471" spans="2:65" s="13" customFormat="1">
      <c r="B471" s="166"/>
      <c r="D471" s="160" t="s">
        <v>158</v>
      </c>
      <c r="E471" s="167" t="s">
        <v>19</v>
      </c>
      <c r="F471" s="168" t="s">
        <v>841</v>
      </c>
      <c r="H471" s="169">
        <v>0.5</v>
      </c>
      <c r="I471" s="170"/>
      <c r="L471" s="166"/>
      <c r="M471" s="171"/>
      <c r="T471" s="172"/>
      <c r="AT471" s="167" t="s">
        <v>158</v>
      </c>
      <c r="AU471" s="167" t="s">
        <v>81</v>
      </c>
      <c r="AV471" s="13" t="s">
        <v>81</v>
      </c>
      <c r="AW471" s="13" t="s">
        <v>33</v>
      </c>
      <c r="AX471" s="13" t="s">
        <v>72</v>
      </c>
      <c r="AY471" s="167" t="s">
        <v>143</v>
      </c>
    </row>
    <row r="472" spans="2:65" s="13" customFormat="1">
      <c r="B472" s="166"/>
      <c r="D472" s="160" t="s">
        <v>158</v>
      </c>
      <c r="E472" s="167" t="s">
        <v>19</v>
      </c>
      <c r="F472" s="168" t="s">
        <v>842</v>
      </c>
      <c r="H472" s="169">
        <v>0.5</v>
      </c>
      <c r="I472" s="170"/>
      <c r="L472" s="166"/>
      <c r="M472" s="171"/>
      <c r="T472" s="172"/>
      <c r="AT472" s="167" t="s">
        <v>158</v>
      </c>
      <c r="AU472" s="167" t="s">
        <v>81</v>
      </c>
      <c r="AV472" s="13" t="s">
        <v>81</v>
      </c>
      <c r="AW472" s="13" t="s">
        <v>33</v>
      </c>
      <c r="AX472" s="13" t="s">
        <v>72</v>
      </c>
      <c r="AY472" s="167" t="s">
        <v>143</v>
      </c>
    </row>
    <row r="473" spans="2:65" s="13" customFormat="1">
      <c r="B473" s="166"/>
      <c r="D473" s="160" t="s">
        <v>158</v>
      </c>
      <c r="E473" s="167" t="s">
        <v>19</v>
      </c>
      <c r="F473" s="168" t="s">
        <v>843</v>
      </c>
      <c r="H473" s="169">
        <v>0.2</v>
      </c>
      <c r="I473" s="170"/>
      <c r="L473" s="166"/>
      <c r="M473" s="171"/>
      <c r="T473" s="172"/>
      <c r="AT473" s="167" t="s">
        <v>158</v>
      </c>
      <c r="AU473" s="167" t="s">
        <v>81</v>
      </c>
      <c r="AV473" s="13" t="s">
        <v>81</v>
      </c>
      <c r="AW473" s="13" t="s">
        <v>33</v>
      </c>
      <c r="AX473" s="13" t="s">
        <v>72</v>
      </c>
      <c r="AY473" s="167" t="s">
        <v>143</v>
      </c>
    </row>
    <row r="474" spans="2:65" s="13" customFormat="1">
      <c r="B474" s="166"/>
      <c r="D474" s="160" t="s">
        <v>158</v>
      </c>
      <c r="E474" s="167" t="s">
        <v>19</v>
      </c>
      <c r="F474" s="168" t="s">
        <v>844</v>
      </c>
      <c r="H474" s="169">
        <v>1.6</v>
      </c>
      <c r="I474" s="170"/>
      <c r="L474" s="166"/>
      <c r="M474" s="171"/>
      <c r="T474" s="172"/>
      <c r="AT474" s="167" t="s">
        <v>158</v>
      </c>
      <c r="AU474" s="167" t="s">
        <v>81</v>
      </c>
      <c r="AV474" s="13" t="s">
        <v>81</v>
      </c>
      <c r="AW474" s="13" t="s">
        <v>33</v>
      </c>
      <c r="AX474" s="13" t="s">
        <v>72</v>
      </c>
      <c r="AY474" s="167" t="s">
        <v>143</v>
      </c>
    </row>
    <row r="475" spans="2:65" s="13" customFormat="1">
      <c r="B475" s="166"/>
      <c r="D475" s="160" t="s">
        <v>158</v>
      </c>
      <c r="E475" s="167" t="s">
        <v>19</v>
      </c>
      <c r="F475" s="168" t="s">
        <v>845</v>
      </c>
      <c r="H475" s="169">
        <v>0.6</v>
      </c>
      <c r="I475" s="170"/>
      <c r="L475" s="166"/>
      <c r="M475" s="171"/>
      <c r="T475" s="172"/>
      <c r="AT475" s="167" t="s">
        <v>158</v>
      </c>
      <c r="AU475" s="167" t="s">
        <v>81</v>
      </c>
      <c r="AV475" s="13" t="s">
        <v>81</v>
      </c>
      <c r="AW475" s="13" t="s">
        <v>33</v>
      </c>
      <c r="AX475" s="13" t="s">
        <v>72</v>
      </c>
      <c r="AY475" s="167" t="s">
        <v>143</v>
      </c>
    </row>
    <row r="476" spans="2:65" s="14" customFormat="1">
      <c r="B476" s="173"/>
      <c r="D476" s="160" t="s">
        <v>158</v>
      </c>
      <c r="E476" s="174" t="s">
        <v>19</v>
      </c>
      <c r="F476" s="175" t="s">
        <v>267</v>
      </c>
      <c r="H476" s="176">
        <v>3.4</v>
      </c>
      <c r="I476" s="177"/>
      <c r="L476" s="173"/>
      <c r="M476" s="178"/>
      <c r="T476" s="179"/>
      <c r="AT476" s="174" t="s">
        <v>158</v>
      </c>
      <c r="AU476" s="174" t="s">
        <v>81</v>
      </c>
      <c r="AV476" s="14" t="s">
        <v>168</v>
      </c>
      <c r="AW476" s="14" t="s">
        <v>33</v>
      </c>
      <c r="AX476" s="14" t="s">
        <v>79</v>
      </c>
      <c r="AY476" s="174" t="s">
        <v>143</v>
      </c>
    </row>
    <row r="477" spans="2:65" s="1" customFormat="1" ht="16.5" customHeight="1">
      <c r="B477" s="33"/>
      <c r="C477" s="132" t="s">
        <v>454</v>
      </c>
      <c r="D477" s="132" t="s">
        <v>146</v>
      </c>
      <c r="E477" s="133" t="s">
        <v>846</v>
      </c>
      <c r="F477" s="134" t="s">
        <v>847</v>
      </c>
      <c r="G477" s="135" t="s">
        <v>494</v>
      </c>
      <c r="H477" s="136">
        <v>3.4</v>
      </c>
      <c r="I477" s="137">
        <v>174</v>
      </c>
      <c r="J477" s="138">
        <f>ROUND(I477*H477,2)</f>
        <v>591.6</v>
      </c>
      <c r="K477" s="134" t="s">
        <v>150</v>
      </c>
      <c r="L477" s="33"/>
      <c r="M477" s="139" t="s">
        <v>19</v>
      </c>
      <c r="N477" s="140" t="s">
        <v>43</v>
      </c>
      <c r="P477" s="141">
        <f>O477*H477</f>
        <v>0</v>
      </c>
      <c r="Q477" s="141">
        <v>0</v>
      </c>
      <c r="R477" s="141">
        <f>Q477*H477</f>
        <v>0</v>
      </c>
      <c r="S477" s="141">
        <v>0</v>
      </c>
      <c r="T477" s="142">
        <f>S477*H477</f>
        <v>0</v>
      </c>
      <c r="AR477" s="143" t="s">
        <v>168</v>
      </c>
      <c r="AT477" s="143" t="s">
        <v>146</v>
      </c>
      <c r="AU477" s="143" t="s">
        <v>81</v>
      </c>
      <c r="AY477" s="18" t="s">
        <v>143</v>
      </c>
      <c r="BE477" s="144">
        <f>IF(N477="základní",J477,0)</f>
        <v>591.6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8" t="s">
        <v>79</v>
      </c>
      <c r="BK477" s="144">
        <f>ROUND(I477*H477,2)</f>
        <v>591.6</v>
      </c>
      <c r="BL477" s="18" t="s">
        <v>168</v>
      </c>
      <c r="BM477" s="143" t="s">
        <v>848</v>
      </c>
    </row>
    <row r="478" spans="2:65" s="1" customFormat="1">
      <c r="B478" s="33"/>
      <c r="D478" s="145" t="s">
        <v>152</v>
      </c>
      <c r="F478" s="146" t="s">
        <v>849</v>
      </c>
      <c r="I478" s="147"/>
      <c r="L478" s="33"/>
      <c r="M478" s="148"/>
      <c r="T478" s="54"/>
      <c r="AT478" s="18" t="s">
        <v>152</v>
      </c>
      <c r="AU478" s="18" t="s">
        <v>81</v>
      </c>
    </row>
    <row r="479" spans="2:65" s="11" customFormat="1" ht="22.8" customHeight="1">
      <c r="B479" s="120"/>
      <c r="D479" s="121" t="s">
        <v>71</v>
      </c>
      <c r="E479" s="130" t="s">
        <v>144</v>
      </c>
      <c r="F479" s="130" t="s">
        <v>145</v>
      </c>
      <c r="I479" s="123"/>
      <c r="J479" s="131">
        <f>BK479</f>
        <v>1376051.61</v>
      </c>
      <c r="L479" s="120"/>
      <c r="M479" s="125"/>
      <c r="P479" s="126">
        <f>SUM(P480:P662)</f>
        <v>0</v>
      </c>
      <c r="R479" s="126">
        <f>SUM(R480:R662)</f>
        <v>6.1548128000000002</v>
      </c>
      <c r="T479" s="127">
        <f>SUM(T480:T662)</f>
        <v>0.20699999999999999</v>
      </c>
      <c r="AR479" s="121" t="s">
        <v>79</v>
      </c>
      <c r="AT479" s="128" t="s">
        <v>71</v>
      </c>
      <c r="AU479" s="128" t="s">
        <v>79</v>
      </c>
      <c r="AY479" s="121" t="s">
        <v>143</v>
      </c>
      <c r="BK479" s="129">
        <f>SUM(BK480:BK662)</f>
        <v>1376051.61</v>
      </c>
    </row>
    <row r="480" spans="2:65" s="1" customFormat="1" ht="24.15" customHeight="1">
      <c r="B480" s="33"/>
      <c r="C480" s="132" t="s">
        <v>850</v>
      </c>
      <c r="D480" s="132" t="s">
        <v>146</v>
      </c>
      <c r="E480" s="133" t="s">
        <v>851</v>
      </c>
      <c r="F480" s="134" t="s">
        <v>852</v>
      </c>
      <c r="G480" s="135" t="s">
        <v>149</v>
      </c>
      <c r="H480" s="136">
        <v>3</v>
      </c>
      <c r="I480" s="137">
        <v>3720</v>
      </c>
      <c r="J480" s="138">
        <f>ROUND(I480*H480,2)</f>
        <v>11160</v>
      </c>
      <c r="K480" s="134" t="s">
        <v>150</v>
      </c>
      <c r="L480" s="33"/>
      <c r="M480" s="139" t="s">
        <v>19</v>
      </c>
      <c r="N480" s="140" t="s">
        <v>43</v>
      </c>
      <c r="P480" s="141">
        <f>O480*H480</f>
        <v>0</v>
      </c>
      <c r="Q480" s="141">
        <v>2.8700000000000002E-3</v>
      </c>
      <c r="R480" s="141">
        <f>Q480*H480</f>
        <v>8.6099999999999996E-3</v>
      </c>
      <c r="S480" s="141">
        <v>0</v>
      </c>
      <c r="T480" s="142">
        <f>S480*H480</f>
        <v>0</v>
      </c>
      <c r="AR480" s="143" t="s">
        <v>168</v>
      </c>
      <c r="AT480" s="143" t="s">
        <v>146</v>
      </c>
      <c r="AU480" s="143" t="s">
        <v>81</v>
      </c>
      <c r="AY480" s="18" t="s">
        <v>143</v>
      </c>
      <c r="BE480" s="144">
        <f>IF(N480="základní",J480,0)</f>
        <v>11160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8" t="s">
        <v>79</v>
      </c>
      <c r="BK480" s="144">
        <f>ROUND(I480*H480,2)</f>
        <v>11160</v>
      </c>
      <c r="BL480" s="18" t="s">
        <v>168</v>
      </c>
      <c r="BM480" s="143" t="s">
        <v>853</v>
      </c>
    </row>
    <row r="481" spans="2:65" s="1" customFormat="1">
      <c r="B481" s="33"/>
      <c r="D481" s="145" t="s">
        <v>152</v>
      </c>
      <c r="F481" s="146" t="s">
        <v>854</v>
      </c>
      <c r="I481" s="147"/>
      <c r="L481" s="33"/>
      <c r="M481" s="148"/>
      <c r="T481" s="54"/>
      <c r="AT481" s="18" t="s">
        <v>152</v>
      </c>
      <c r="AU481" s="18" t="s">
        <v>81</v>
      </c>
    </row>
    <row r="482" spans="2:65" s="1" customFormat="1" ht="16.5" customHeight="1">
      <c r="B482" s="33"/>
      <c r="C482" s="149" t="s">
        <v>855</v>
      </c>
      <c r="D482" s="149" t="s">
        <v>154</v>
      </c>
      <c r="E482" s="150" t="s">
        <v>856</v>
      </c>
      <c r="F482" s="151" t="s">
        <v>857</v>
      </c>
      <c r="G482" s="152" t="s">
        <v>149</v>
      </c>
      <c r="H482" s="153">
        <v>3</v>
      </c>
      <c r="I482" s="154">
        <v>5536</v>
      </c>
      <c r="J482" s="155">
        <f>ROUND(I482*H482,2)</f>
        <v>16608</v>
      </c>
      <c r="K482" s="151" t="s">
        <v>150</v>
      </c>
      <c r="L482" s="156"/>
      <c r="M482" s="157" t="s">
        <v>19</v>
      </c>
      <c r="N482" s="158" t="s">
        <v>43</v>
      </c>
      <c r="P482" s="141">
        <f>O482*H482</f>
        <v>0</v>
      </c>
      <c r="Q482" s="141">
        <v>2.1999999999999999E-2</v>
      </c>
      <c r="R482" s="141">
        <f>Q482*H482</f>
        <v>6.6000000000000003E-2</v>
      </c>
      <c r="S482" s="141">
        <v>0</v>
      </c>
      <c r="T482" s="142">
        <f>S482*H482</f>
        <v>0</v>
      </c>
      <c r="AR482" s="143" t="s">
        <v>144</v>
      </c>
      <c r="AT482" s="143" t="s">
        <v>154</v>
      </c>
      <c r="AU482" s="143" t="s">
        <v>81</v>
      </c>
      <c r="AY482" s="18" t="s">
        <v>143</v>
      </c>
      <c r="BE482" s="144">
        <f>IF(N482="základní",J482,0)</f>
        <v>16608</v>
      </c>
      <c r="BF482" s="144">
        <f>IF(N482="snížená",J482,0)</f>
        <v>0</v>
      </c>
      <c r="BG482" s="144">
        <f>IF(N482="zákl. přenesená",J482,0)</f>
        <v>0</v>
      </c>
      <c r="BH482" s="144">
        <f>IF(N482="sníž. přenesená",J482,0)</f>
        <v>0</v>
      </c>
      <c r="BI482" s="144">
        <f>IF(N482="nulová",J482,0)</f>
        <v>0</v>
      </c>
      <c r="BJ482" s="18" t="s">
        <v>79</v>
      </c>
      <c r="BK482" s="144">
        <f>ROUND(I482*H482,2)</f>
        <v>16608</v>
      </c>
      <c r="BL482" s="18" t="s">
        <v>168</v>
      </c>
      <c r="BM482" s="143" t="s">
        <v>858</v>
      </c>
    </row>
    <row r="483" spans="2:65" s="12" customFormat="1">
      <c r="B483" s="159"/>
      <c r="D483" s="160" t="s">
        <v>158</v>
      </c>
      <c r="E483" s="161" t="s">
        <v>19</v>
      </c>
      <c r="F483" s="162" t="s">
        <v>859</v>
      </c>
      <c r="H483" s="161" t="s">
        <v>19</v>
      </c>
      <c r="I483" s="163"/>
      <c r="L483" s="159"/>
      <c r="M483" s="164"/>
      <c r="T483" s="165"/>
      <c r="AT483" s="161" t="s">
        <v>158</v>
      </c>
      <c r="AU483" s="161" t="s">
        <v>81</v>
      </c>
      <c r="AV483" s="12" t="s">
        <v>79</v>
      </c>
      <c r="AW483" s="12" t="s">
        <v>33</v>
      </c>
      <c r="AX483" s="12" t="s">
        <v>72</v>
      </c>
      <c r="AY483" s="161" t="s">
        <v>143</v>
      </c>
    </row>
    <row r="484" spans="2:65" s="12" customFormat="1">
      <c r="B484" s="159"/>
      <c r="D484" s="160" t="s">
        <v>158</v>
      </c>
      <c r="E484" s="161" t="s">
        <v>19</v>
      </c>
      <c r="F484" s="162" t="s">
        <v>161</v>
      </c>
      <c r="H484" s="161" t="s">
        <v>19</v>
      </c>
      <c r="I484" s="163"/>
      <c r="L484" s="159"/>
      <c r="M484" s="164"/>
      <c r="T484" s="165"/>
      <c r="AT484" s="161" t="s">
        <v>158</v>
      </c>
      <c r="AU484" s="161" t="s">
        <v>81</v>
      </c>
      <c r="AV484" s="12" t="s">
        <v>79</v>
      </c>
      <c r="AW484" s="12" t="s">
        <v>33</v>
      </c>
      <c r="AX484" s="12" t="s">
        <v>72</v>
      </c>
      <c r="AY484" s="161" t="s">
        <v>143</v>
      </c>
    </row>
    <row r="485" spans="2:65" s="13" customFormat="1">
      <c r="B485" s="166"/>
      <c r="D485" s="160" t="s">
        <v>158</v>
      </c>
      <c r="E485" s="167" t="s">
        <v>19</v>
      </c>
      <c r="F485" s="168" t="s">
        <v>163</v>
      </c>
      <c r="H485" s="169">
        <v>3</v>
      </c>
      <c r="I485" s="170"/>
      <c r="L485" s="166"/>
      <c r="M485" s="171"/>
      <c r="T485" s="172"/>
      <c r="AT485" s="167" t="s">
        <v>158</v>
      </c>
      <c r="AU485" s="167" t="s">
        <v>81</v>
      </c>
      <c r="AV485" s="13" t="s">
        <v>81</v>
      </c>
      <c r="AW485" s="13" t="s">
        <v>33</v>
      </c>
      <c r="AX485" s="13" t="s">
        <v>79</v>
      </c>
      <c r="AY485" s="167" t="s">
        <v>143</v>
      </c>
    </row>
    <row r="486" spans="2:65" s="1" customFormat="1" ht="24.15" customHeight="1">
      <c r="B486" s="33"/>
      <c r="C486" s="132" t="s">
        <v>860</v>
      </c>
      <c r="D486" s="132" t="s">
        <v>146</v>
      </c>
      <c r="E486" s="133" t="s">
        <v>861</v>
      </c>
      <c r="F486" s="134" t="s">
        <v>862</v>
      </c>
      <c r="G486" s="135" t="s">
        <v>149</v>
      </c>
      <c r="H486" s="136">
        <v>2</v>
      </c>
      <c r="I486" s="137">
        <v>5320</v>
      </c>
      <c r="J486" s="138">
        <f>ROUND(I486*H486,2)</f>
        <v>10640</v>
      </c>
      <c r="K486" s="134" t="s">
        <v>150</v>
      </c>
      <c r="L486" s="33"/>
      <c r="M486" s="139" t="s">
        <v>19</v>
      </c>
      <c r="N486" s="140" t="s">
        <v>43</v>
      </c>
      <c r="P486" s="141">
        <f>O486*H486</f>
        <v>0</v>
      </c>
      <c r="Q486" s="141">
        <v>4.2900000000000004E-3</v>
      </c>
      <c r="R486" s="141">
        <f>Q486*H486</f>
        <v>8.5800000000000008E-3</v>
      </c>
      <c r="S486" s="141">
        <v>0</v>
      </c>
      <c r="T486" s="142">
        <f>S486*H486</f>
        <v>0</v>
      </c>
      <c r="AR486" s="143" t="s">
        <v>168</v>
      </c>
      <c r="AT486" s="143" t="s">
        <v>146</v>
      </c>
      <c r="AU486" s="143" t="s">
        <v>81</v>
      </c>
      <c r="AY486" s="18" t="s">
        <v>143</v>
      </c>
      <c r="BE486" s="144">
        <f>IF(N486="základní",J486,0)</f>
        <v>10640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8" t="s">
        <v>79</v>
      </c>
      <c r="BK486" s="144">
        <f>ROUND(I486*H486,2)</f>
        <v>10640</v>
      </c>
      <c r="BL486" s="18" t="s">
        <v>168</v>
      </c>
      <c r="BM486" s="143" t="s">
        <v>863</v>
      </c>
    </row>
    <row r="487" spans="2:65" s="1" customFormat="1">
      <c r="B487" s="33"/>
      <c r="D487" s="145" t="s">
        <v>152</v>
      </c>
      <c r="F487" s="146" t="s">
        <v>864</v>
      </c>
      <c r="I487" s="147"/>
      <c r="L487" s="33"/>
      <c r="M487" s="148"/>
      <c r="T487" s="54"/>
      <c r="AT487" s="18" t="s">
        <v>152</v>
      </c>
      <c r="AU487" s="18" t="s">
        <v>81</v>
      </c>
    </row>
    <row r="488" spans="2:65" s="1" customFormat="1" ht="16.5" customHeight="1">
      <c r="B488" s="33"/>
      <c r="C488" s="149" t="s">
        <v>865</v>
      </c>
      <c r="D488" s="149" t="s">
        <v>154</v>
      </c>
      <c r="E488" s="150" t="s">
        <v>866</v>
      </c>
      <c r="F488" s="151" t="s">
        <v>867</v>
      </c>
      <c r="G488" s="152" t="s">
        <v>149</v>
      </c>
      <c r="H488" s="153">
        <v>1</v>
      </c>
      <c r="I488" s="154">
        <v>11840</v>
      </c>
      <c r="J488" s="155">
        <f>ROUND(I488*H488,2)</f>
        <v>11840</v>
      </c>
      <c r="K488" s="151" t="s">
        <v>150</v>
      </c>
      <c r="L488" s="156"/>
      <c r="M488" s="157" t="s">
        <v>19</v>
      </c>
      <c r="N488" s="158" t="s">
        <v>43</v>
      </c>
      <c r="P488" s="141">
        <f>O488*H488</f>
        <v>0</v>
      </c>
      <c r="Q488" s="141">
        <v>4.2000000000000003E-2</v>
      </c>
      <c r="R488" s="141">
        <f>Q488*H488</f>
        <v>4.2000000000000003E-2</v>
      </c>
      <c r="S488" s="141">
        <v>0</v>
      </c>
      <c r="T488" s="142">
        <f>S488*H488</f>
        <v>0</v>
      </c>
      <c r="AR488" s="143" t="s">
        <v>144</v>
      </c>
      <c r="AT488" s="143" t="s">
        <v>154</v>
      </c>
      <c r="AU488" s="143" t="s">
        <v>81</v>
      </c>
      <c r="AY488" s="18" t="s">
        <v>143</v>
      </c>
      <c r="BE488" s="144">
        <f>IF(N488="základní",J488,0)</f>
        <v>11840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8" t="s">
        <v>79</v>
      </c>
      <c r="BK488" s="144">
        <f>ROUND(I488*H488,2)</f>
        <v>11840</v>
      </c>
      <c r="BL488" s="18" t="s">
        <v>168</v>
      </c>
      <c r="BM488" s="143" t="s">
        <v>868</v>
      </c>
    </row>
    <row r="489" spans="2:65" s="12" customFormat="1">
      <c r="B489" s="159"/>
      <c r="D489" s="160" t="s">
        <v>158</v>
      </c>
      <c r="E489" s="161" t="s">
        <v>19</v>
      </c>
      <c r="F489" s="162" t="s">
        <v>859</v>
      </c>
      <c r="H489" s="161" t="s">
        <v>19</v>
      </c>
      <c r="I489" s="163"/>
      <c r="L489" s="159"/>
      <c r="M489" s="164"/>
      <c r="T489" s="165"/>
      <c r="AT489" s="161" t="s">
        <v>158</v>
      </c>
      <c r="AU489" s="161" t="s">
        <v>81</v>
      </c>
      <c r="AV489" s="12" t="s">
        <v>79</v>
      </c>
      <c r="AW489" s="12" t="s">
        <v>33</v>
      </c>
      <c r="AX489" s="12" t="s">
        <v>72</v>
      </c>
      <c r="AY489" s="161" t="s">
        <v>143</v>
      </c>
    </row>
    <row r="490" spans="2:65" s="12" customFormat="1">
      <c r="B490" s="159"/>
      <c r="D490" s="160" t="s">
        <v>158</v>
      </c>
      <c r="E490" s="161" t="s">
        <v>19</v>
      </c>
      <c r="F490" s="162" t="s">
        <v>161</v>
      </c>
      <c r="H490" s="161" t="s">
        <v>19</v>
      </c>
      <c r="I490" s="163"/>
      <c r="L490" s="159"/>
      <c r="M490" s="164"/>
      <c r="T490" s="165"/>
      <c r="AT490" s="161" t="s">
        <v>158</v>
      </c>
      <c r="AU490" s="161" t="s">
        <v>81</v>
      </c>
      <c r="AV490" s="12" t="s">
        <v>79</v>
      </c>
      <c r="AW490" s="12" t="s">
        <v>33</v>
      </c>
      <c r="AX490" s="12" t="s">
        <v>72</v>
      </c>
      <c r="AY490" s="161" t="s">
        <v>143</v>
      </c>
    </row>
    <row r="491" spans="2:65" s="13" customFormat="1">
      <c r="B491" s="166"/>
      <c r="D491" s="160" t="s">
        <v>158</v>
      </c>
      <c r="E491" s="167" t="s">
        <v>19</v>
      </c>
      <c r="F491" s="168" t="s">
        <v>79</v>
      </c>
      <c r="H491" s="169">
        <v>1</v>
      </c>
      <c r="I491" s="170"/>
      <c r="L491" s="166"/>
      <c r="M491" s="171"/>
      <c r="T491" s="172"/>
      <c r="AT491" s="167" t="s">
        <v>158</v>
      </c>
      <c r="AU491" s="167" t="s">
        <v>81</v>
      </c>
      <c r="AV491" s="13" t="s">
        <v>81</v>
      </c>
      <c r="AW491" s="13" t="s">
        <v>33</v>
      </c>
      <c r="AX491" s="13" t="s">
        <v>79</v>
      </c>
      <c r="AY491" s="167" t="s">
        <v>143</v>
      </c>
    </row>
    <row r="492" spans="2:65" s="1" customFormat="1" ht="16.5" customHeight="1">
      <c r="B492" s="33"/>
      <c r="C492" s="149" t="s">
        <v>399</v>
      </c>
      <c r="D492" s="149" t="s">
        <v>154</v>
      </c>
      <c r="E492" s="150" t="s">
        <v>869</v>
      </c>
      <c r="F492" s="151" t="s">
        <v>870</v>
      </c>
      <c r="G492" s="152" t="s">
        <v>149</v>
      </c>
      <c r="H492" s="153">
        <v>1</v>
      </c>
      <c r="I492" s="154">
        <v>11760</v>
      </c>
      <c r="J492" s="155">
        <f>ROUND(I492*H492,2)</f>
        <v>11760</v>
      </c>
      <c r="K492" s="151" t="s">
        <v>150</v>
      </c>
      <c r="L492" s="156"/>
      <c r="M492" s="157" t="s">
        <v>19</v>
      </c>
      <c r="N492" s="158" t="s">
        <v>43</v>
      </c>
      <c r="P492" s="141">
        <f>O492*H492</f>
        <v>0</v>
      </c>
      <c r="Q492" s="141">
        <v>0.05</v>
      </c>
      <c r="R492" s="141">
        <f>Q492*H492</f>
        <v>0.05</v>
      </c>
      <c r="S492" s="141">
        <v>0</v>
      </c>
      <c r="T492" s="142">
        <f>S492*H492</f>
        <v>0</v>
      </c>
      <c r="AR492" s="143" t="s">
        <v>144</v>
      </c>
      <c r="AT492" s="143" t="s">
        <v>154</v>
      </c>
      <c r="AU492" s="143" t="s">
        <v>81</v>
      </c>
      <c r="AY492" s="18" t="s">
        <v>143</v>
      </c>
      <c r="BE492" s="144">
        <f>IF(N492="základní",J492,0)</f>
        <v>11760</v>
      </c>
      <c r="BF492" s="144">
        <f>IF(N492="snížená",J492,0)</f>
        <v>0</v>
      </c>
      <c r="BG492" s="144">
        <f>IF(N492="zákl. přenesená",J492,0)</f>
        <v>0</v>
      </c>
      <c r="BH492" s="144">
        <f>IF(N492="sníž. přenesená",J492,0)</f>
        <v>0</v>
      </c>
      <c r="BI492" s="144">
        <f>IF(N492="nulová",J492,0)</f>
        <v>0</v>
      </c>
      <c r="BJ492" s="18" t="s">
        <v>79</v>
      </c>
      <c r="BK492" s="144">
        <f>ROUND(I492*H492,2)</f>
        <v>11760</v>
      </c>
      <c r="BL492" s="18" t="s">
        <v>168</v>
      </c>
      <c r="BM492" s="143" t="s">
        <v>871</v>
      </c>
    </row>
    <row r="493" spans="2:65" s="12" customFormat="1">
      <c r="B493" s="159"/>
      <c r="D493" s="160" t="s">
        <v>158</v>
      </c>
      <c r="E493" s="161" t="s">
        <v>19</v>
      </c>
      <c r="F493" s="162" t="s">
        <v>859</v>
      </c>
      <c r="H493" s="161" t="s">
        <v>19</v>
      </c>
      <c r="I493" s="163"/>
      <c r="L493" s="159"/>
      <c r="M493" s="164"/>
      <c r="T493" s="165"/>
      <c r="AT493" s="161" t="s">
        <v>158</v>
      </c>
      <c r="AU493" s="161" t="s">
        <v>81</v>
      </c>
      <c r="AV493" s="12" t="s">
        <v>79</v>
      </c>
      <c r="AW493" s="12" t="s">
        <v>33</v>
      </c>
      <c r="AX493" s="12" t="s">
        <v>72</v>
      </c>
      <c r="AY493" s="161" t="s">
        <v>143</v>
      </c>
    </row>
    <row r="494" spans="2:65" s="12" customFormat="1">
      <c r="B494" s="159"/>
      <c r="D494" s="160" t="s">
        <v>158</v>
      </c>
      <c r="E494" s="161" t="s">
        <v>19</v>
      </c>
      <c r="F494" s="162" t="s">
        <v>161</v>
      </c>
      <c r="H494" s="161" t="s">
        <v>19</v>
      </c>
      <c r="I494" s="163"/>
      <c r="L494" s="159"/>
      <c r="M494" s="164"/>
      <c r="T494" s="165"/>
      <c r="AT494" s="161" t="s">
        <v>158</v>
      </c>
      <c r="AU494" s="161" t="s">
        <v>81</v>
      </c>
      <c r="AV494" s="12" t="s">
        <v>79</v>
      </c>
      <c r="AW494" s="12" t="s">
        <v>33</v>
      </c>
      <c r="AX494" s="12" t="s">
        <v>72</v>
      </c>
      <c r="AY494" s="161" t="s">
        <v>143</v>
      </c>
    </row>
    <row r="495" spans="2:65" s="13" customFormat="1">
      <c r="B495" s="166"/>
      <c r="D495" s="160" t="s">
        <v>158</v>
      </c>
      <c r="E495" s="167" t="s">
        <v>19</v>
      </c>
      <c r="F495" s="168" t="s">
        <v>79</v>
      </c>
      <c r="H495" s="169">
        <v>1</v>
      </c>
      <c r="I495" s="170"/>
      <c r="L495" s="166"/>
      <c r="M495" s="171"/>
      <c r="T495" s="172"/>
      <c r="AT495" s="167" t="s">
        <v>158</v>
      </c>
      <c r="AU495" s="167" t="s">
        <v>81</v>
      </c>
      <c r="AV495" s="13" t="s">
        <v>81</v>
      </c>
      <c r="AW495" s="13" t="s">
        <v>33</v>
      </c>
      <c r="AX495" s="13" t="s">
        <v>79</v>
      </c>
      <c r="AY495" s="167" t="s">
        <v>143</v>
      </c>
    </row>
    <row r="496" spans="2:65" s="1" customFormat="1" ht="16.5" customHeight="1">
      <c r="B496" s="33"/>
      <c r="C496" s="132" t="s">
        <v>872</v>
      </c>
      <c r="D496" s="132" t="s">
        <v>146</v>
      </c>
      <c r="E496" s="133" t="s">
        <v>873</v>
      </c>
      <c r="F496" s="134" t="s">
        <v>874</v>
      </c>
      <c r="G496" s="135" t="s">
        <v>260</v>
      </c>
      <c r="H496" s="136">
        <v>13.8</v>
      </c>
      <c r="I496" s="137">
        <v>92.7</v>
      </c>
      <c r="J496" s="138">
        <f>ROUND(I496*H496,2)</f>
        <v>1279.26</v>
      </c>
      <c r="K496" s="134" t="s">
        <v>150</v>
      </c>
      <c r="L496" s="33"/>
      <c r="M496" s="139" t="s">
        <v>19</v>
      </c>
      <c r="N496" s="140" t="s">
        <v>43</v>
      </c>
      <c r="P496" s="141">
        <f>O496*H496</f>
        <v>0</v>
      </c>
      <c r="Q496" s="141">
        <v>0</v>
      </c>
      <c r="R496" s="141">
        <f>Q496*H496</f>
        <v>0</v>
      </c>
      <c r="S496" s="141">
        <v>1.4999999999999999E-2</v>
      </c>
      <c r="T496" s="142">
        <f>S496*H496</f>
        <v>0.20699999999999999</v>
      </c>
      <c r="AR496" s="143" t="s">
        <v>168</v>
      </c>
      <c r="AT496" s="143" t="s">
        <v>146</v>
      </c>
      <c r="AU496" s="143" t="s">
        <v>81</v>
      </c>
      <c r="AY496" s="18" t="s">
        <v>143</v>
      </c>
      <c r="BE496" s="144">
        <f>IF(N496="základní",J496,0)</f>
        <v>1279.26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8" t="s">
        <v>79</v>
      </c>
      <c r="BK496" s="144">
        <f>ROUND(I496*H496,2)</f>
        <v>1279.26</v>
      </c>
      <c r="BL496" s="18" t="s">
        <v>168</v>
      </c>
      <c r="BM496" s="143" t="s">
        <v>875</v>
      </c>
    </row>
    <row r="497" spans="2:65" s="1" customFormat="1">
      <c r="B497" s="33"/>
      <c r="D497" s="145" t="s">
        <v>152</v>
      </c>
      <c r="F497" s="146" t="s">
        <v>876</v>
      </c>
      <c r="I497" s="147"/>
      <c r="L497" s="33"/>
      <c r="M497" s="148"/>
      <c r="T497" s="54"/>
      <c r="AT497" s="18" t="s">
        <v>152</v>
      </c>
      <c r="AU497" s="18" t="s">
        <v>81</v>
      </c>
    </row>
    <row r="498" spans="2:65" s="12" customFormat="1">
      <c r="B498" s="159"/>
      <c r="D498" s="160" t="s">
        <v>158</v>
      </c>
      <c r="E498" s="161" t="s">
        <v>19</v>
      </c>
      <c r="F498" s="162" t="s">
        <v>246</v>
      </c>
      <c r="H498" s="161" t="s">
        <v>19</v>
      </c>
      <c r="I498" s="163"/>
      <c r="L498" s="159"/>
      <c r="M498" s="164"/>
      <c r="T498" s="165"/>
      <c r="AT498" s="161" t="s">
        <v>158</v>
      </c>
      <c r="AU498" s="161" t="s">
        <v>81</v>
      </c>
      <c r="AV498" s="12" t="s">
        <v>79</v>
      </c>
      <c r="AW498" s="12" t="s">
        <v>33</v>
      </c>
      <c r="AX498" s="12" t="s">
        <v>72</v>
      </c>
      <c r="AY498" s="161" t="s">
        <v>143</v>
      </c>
    </row>
    <row r="499" spans="2:65" s="13" customFormat="1">
      <c r="B499" s="166"/>
      <c r="D499" s="160" t="s">
        <v>158</v>
      </c>
      <c r="E499" s="167" t="s">
        <v>19</v>
      </c>
      <c r="F499" s="168" t="s">
        <v>877</v>
      </c>
      <c r="H499" s="169">
        <v>13.8</v>
      </c>
      <c r="I499" s="170"/>
      <c r="L499" s="166"/>
      <c r="M499" s="171"/>
      <c r="T499" s="172"/>
      <c r="AT499" s="167" t="s">
        <v>158</v>
      </c>
      <c r="AU499" s="167" t="s">
        <v>81</v>
      </c>
      <c r="AV499" s="13" t="s">
        <v>81</v>
      </c>
      <c r="AW499" s="13" t="s">
        <v>33</v>
      </c>
      <c r="AX499" s="13" t="s">
        <v>79</v>
      </c>
      <c r="AY499" s="167" t="s">
        <v>143</v>
      </c>
    </row>
    <row r="500" spans="2:65" s="1" customFormat="1" ht="24.15" customHeight="1">
      <c r="B500" s="33"/>
      <c r="C500" s="132" t="s">
        <v>878</v>
      </c>
      <c r="D500" s="132" t="s">
        <v>146</v>
      </c>
      <c r="E500" s="133" t="s">
        <v>879</v>
      </c>
      <c r="F500" s="134" t="s">
        <v>880</v>
      </c>
      <c r="G500" s="135" t="s">
        <v>260</v>
      </c>
      <c r="H500" s="136">
        <v>340.5</v>
      </c>
      <c r="I500" s="137">
        <v>630</v>
      </c>
      <c r="J500" s="138">
        <f>ROUND(I500*H500,2)</f>
        <v>214515</v>
      </c>
      <c r="K500" s="134" t="s">
        <v>150</v>
      </c>
      <c r="L500" s="33"/>
      <c r="M500" s="139" t="s">
        <v>19</v>
      </c>
      <c r="N500" s="140" t="s">
        <v>43</v>
      </c>
      <c r="P500" s="141">
        <f>O500*H500</f>
        <v>0</v>
      </c>
      <c r="Q500" s="141">
        <v>0</v>
      </c>
      <c r="R500" s="141">
        <f>Q500*H500</f>
        <v>0</v>
      </c>
      <c r="S500" s="141">
        <v>0</v>
      </c>
      <c r="T500" s="142">
        <f>S500*H500</f>
        <v>0</v>
      </c>
      <c r="AR500" s="143" t="s">
        <v>168</v>
      </c>
      <c r="AT500" s="143" t="s">
        <v>146</v>
      </c>
      <c r="AU500" s="143" t="s">
        <v>81</v>
      </c>
      <c r="AY500" s="18" t="s">
        <v>143</v>
      </c>
      <c r="BE500" s="144">
        <f>IF(N500="základní",J500,0)</f>
        <v>214515</v>
      </c>
      <c r="BF500" s="144">
        <f>IF(N500="snížená",J500,0)</f>
        <v>0</v>
      </c>
      <c r="BG500" s="144">
        <f>IF(N500="zákl. přenesená",J500,0)</f>
        <v>0</v>
      </c>
      <c r="BH500" s="144">
        <f>IF(N500="sníž. přenesená",J500,0)</f>
        <v>0</v>
      </c>
      <c r="BI500" s="144">
        <f>IF(N500="nulová",J500,0)</f>
        <v>0</v>
      </c>
      <c r="BJ500" s="18" t="s">
        <v>79</v>
      </c>
      <c r="BK500" s="144">
        <f>ROUND(I500*H500,2)</f>
        <v>214515</v>
      </c>
      <c r="BL500" s="18" t="s">
        <v>168</v>
      </c>
      <c r="BM500" s="143" t="s">
        <v>881</v>
      </c>
    </row>
    <row r="501" spans="2:65" s="1" customFormat="1">
      <c r="B501" s="33"/>
      <c r="D501" s="145" t="s">
        <v>152</v>
      </c>
      <c r="F501" s="146" t="s">
        <v>882</v>
      </c>
      <c r="I501" s="147"/>
      <c r="L501" s="33"/>
      <c r="M501" s="148"/>
      <c r="T501" s="54"/>
      <c r="AT501" s="18" t="s">
        <v>152</v>
      </c>
      <c r="AU501" s="18" t="s">
        <v>81</v>
      </c>
    </row>
    <row r="502" spans="2:65" s="12" customFormat="1">
      <c r="B502" s="159"/>
      <c r="D502" s="160" t="s">
        <v>158</v>
      </c>
      <c r="E502" s="161" t="s">
        <v>19</v>
      </c>
      <c r="F502" s="162" t="s">
        <v>246</v>
      </c>
      <c r="H502" s="161" t="s">
        <v>19</v>
      </c>
      <c r="I502" s="163"/>
      <c r="L502" s="159"/>
      <c r="M502" s="164"/>
      <c r="T502" s="165"/>
      <c r="AT502" s="161" t="s">
        <v>158</v>
      </c>
      <c r="AU502" s="161" t="s">
        <v>81</v>
      </c>
      <c r="AV502" s="12" t="s">
        <v>79</v>
      </c>
      <c r="AW502" s="12" t="s">
        <v>33</v>
      </c>
      <c r="AX502" s="12" t="s">
        <v>72</v>
      </c>
      <c r="AY502" s="161" t="s">
        <v>143</v>
      </c>
    </row>
    <row r="503" spans="2:65" s="12" customFormat="1">
      <c r="B503" s="159"/>
      <c r="D503" s="160" t="s">
        <v>158</v>
      </c>
      <c r="E503" s="161" t="s">
        <v>19</v>
      </c>
      <c r="F503" s="162" t="s">
        <v>859</v>
      </c>
      <c r="H503" s="161" t="s">
        <v>19</v>
      </c>
      <c r="I503" s="163"/>
      <c r="L503" s="159"/>
      <c r="M503" s="164"/>
      <c r="T503" s="165"/>
      <c r="AT503" s="161" t="s">
        <v>158</v>
      </c>
      <c r="AU503" s="161" t="s">
        <v>81</v>
      </c>
      <c r="AV503" s="12" t="s">
        <v>79</v>
      </c>
      <c r="AW503" s="12" t="s">
        <v>33</v>
      </c>
      <c r="AX503" s="12" t="s">
        <v>72</v>
      </c>
      <c r="AY503" s="161" t="s">
        <v>143</v>
      </c>
    </row>
    <row r="504" spans="2:65" s="13" customFormat="1">
      <c r="B504" s="166"/>
      <c r="D504" s="160" t="s">
        <v>158</v>
      </c>
      <c r="E504" s="167" t="s">
        <v>19</v>
      </c>
      <c r="F504" s="168" t="s">
        <v>812</v>
      </c>
      <c r="H504" s="169">
        <v>340.5</v>
      </c>
      <c r="I504" s="170"/>
      <c r="L504" s="166"/>
      <c r="M504" s="171"/>
      <c r="T504" s="172"/>
      <c r="AT504" s="167" t="s">
        <v>158</v>
      </c>
      <c r="AU504" s="167" t="s">
        <v>81</v>
      </c>
      <c r="AV504" s="13" t="s">
        <v>81</v>
      </c>
      <c r="AW504" s="13" t="s">
        <v>33</v>
      </c>
      <c r="AX504" s="13" t="s">
        <v>79</v>
      </c>
      <c r="AY504" s="167" t="s">
        <v>143</v>
      </c>
    </row>
    <row r="505" spans="2:65" s="12" customFormat="1">
      <c r="B505" s="159"/>
      <c r="D505" s="160" t="s">
        <v>158</v>
      </c>
      <c r="E505" s="161" t="s">
        <v>19</v>
      </c>
      <c r="F505" s="162" t="s">
        <v>883</v>
      </c>
      <c r="H505" s="161" t="s">
        <v>19</v>
      </c>
      <c r="I505" s="163"/>
      <c r="L505" s="159"/>
      <c r="M505" s="164"/>
      <c r="T505" s="165"/>
      <c r="AT505" s="161" t="s">
        <v>158</v>
      </c>
      <c r="AU505" s="161" t="s">
        <v>81</v>
      </c>
      <c r="AV505" s="12" t="s">
        <v>79</v>
      </c>
      <c r="AW505" s="12" t="s">
        <v>33</v>
      </c>
      <c r="AX505" s="12" t="s">
        <v>72</v>
      </c>
      <c r="AY505" s="161" t="s">
        <v>143</v>
      </c>
    </row>
    <row r="506" spans="2:65" s="1" customFormat="1" ht="16.5" customHeight="1">
      <c r="B506" s="33"/>
      <c r="C506" s="149" t="s">
        <v>353</v>
      </c>
      <c r="D506" s="149" t="s">
        <v>154</v>
      </c>
      <c r="E506" s="150" t="s">
        <v>884</v>
      </c>
      <c r="F506" s="151" t="s">
        <v>885</v>
      </c>
      <c r="G506" s="152" t="s">
        <v>260</v>
      </c>
      <c r="H506" s="153">
        <v>345.608</v>
      </c>
      <c r="I506" s="154">
        <v>1631.999988</v>
      </c>
      <c r="J506" s="155">
        <f>ROUND(I506*H506,2)</f>
        <v>564032.25</v>
      </c>
      <c r="K506" s="151" t="s">
        <v>150</v>
      </c>
      <c r="L506" s="156"/>
      <c r="M506" s="157" t="s">
        <v>19</v>
      </c>
      <c r="N506" s="158" t="s">
        <v>43</v>
      </c>
      <c r="P506" s="141">
        <f>O506*H506</f>
        <v>0</v>
      </c>
      <c r="Q506" s="141">
        <v>1.3100000000000001E-2</v>
      </c>
      <c r="R506" s="141">
        <f>Q506*H506</f>
        <v>4.5274648000000006</v>
      </c>
      <c r="S506" s="141">
        <v>0</v>
      </c>
      <c r="T506" s="142">
        <f>S506*H506</f>
        <v>0</v>
      </c>
      <c r="AR506" s="143" t="s">
        <v>144</v>
      </c>
      <c r="AT506" s="143" t="s">
        <v>154</v>
      </c>
      <c r="AU506" s="143" t="s">
        <v>81</v>
      </c>
      <c r="AY506" s="18" t="s">
        <v>143</v>
      </c>
      <c r="BE506" s="144">
        <f>IF(N506="základní",J506,0)</f>
        <v>564032.25</v>
      </c>
      <c r="BF506" s="144">
        <f>IF(N506="snížená",J506,0)</f>
        <v>0</v>
      </c>
      <c r="BG506" s="144">
        <f>IF(N506="zákl. přenesená",J506,0)</f>
        <v>0</v>
      </c>
      <c r="BH506" s="144">
        <f>IF(N506="sníž. přenesená",J506,0)</f>
        <v>0</v>
      </c>
      <c r="BI506" s="144">
        <f>IF(N506="nulová",J506,0)</f>
        <v>0</v>
      </c>
      <c r="BJ506" s="18" t="s">
        <v>79</v>
      </c>
      <c r="BK506" s="144">
        <f>ROUND(I506*H506,2)</f>
        <v>564032.25</v>
      </c>
      <c r="BL506" s="18" t="s">
        <v>168</v>
      </c>
      <c r="BM506" s="143" t="s">
        <v>886</v>
      </c>
    </row>
    <row r="507" spans="2:65" s="13" customFormat="1">
      <c r="B507" s="166"/>
      <c r="D507" s="160" t="s">
        <v>158</v>
      </c>
      <c r="F507" s="168" t="s">
        <v>887</v>
      </c>
      <c r="H507" s="169">
        <v>345.608</v>
      </c>
      <c r="I507" s="170"/>
      <c r="L507" s="166"/>
      <c r="M507" s="171"/>
      <c r="T507" s="172"/>
      <c r="AT507" s="167" t="s">
        <v>158</v>
      </c>
      <c r="AU507" s="167" t="s">
        <v>81</v>
      </c>
      <c r="AV507" s="13" t="s">
        <v>81</v>
      </c>
      <c r="AW507" s="13" t="s">
        <v>4</v>
      </c>
      <c r="AX507" s="13" t="s">
        <v>79</v>
      </c>
      <c r="AY507" s="167" t="s">
        <v>143</v>
      </c>
    </row>
    <row r="508" spans="2:65" s="1" customFormat="1" ht="24.15" customHeight="1">
      <c r="B508" s="33"/>
      <c r="C508" s="132" t="s">
        <v>888</v>
      </c>
      <c r="D508" s="132" t="s">
        <v>146</v>
      </c>
      <c r="E508" s="133" t="s">
        <v>889</v>
      </c>
      <c r="F508" s="134" t="s">
        <v>890</v>
      </c>
      <c r="G508" s="135" t="s">
        <v>149</v>
      </c>
      <c r="H508" s="136">
        <v>1</v>
      </c>
      <c r="I508" s="137">
        <v>688</v>
      </c>
      <c r="J508" s="138">
        <f>ROUND(I508*H508,2)</f>
        <v>688</v>
      </c>
      <c r="K508" s="134" t="s">
        <v>150</v>
      </c>
      <c r="L508" s="33"/>
      <c r="M508" s="139" t="s">
        <v>19</v>
      </c>
      <c r="N508" s="140" t="s">
        <v>43</v>
      </c>
      <c r="P508" s="141">
        <f>O508*H508</f>
        <v>0</v>
      </c>
      <c r="Q508" s="141">
        <v>0</v>
      </c>
      <c r="R508" s="141">
        <f>Q508*H508</f>
        <v>0</v>
      </c>
      <c r="S508" s="141">
        <v>0</v>
      </c>
      <c r="T508" s="142">
        <f>S508*H508</f>
        <v>0</v>
      </c>
      <c r="AR508" s="143" t="s">
        <v>168</v>
      </c>
      <c r="AT508" s="143" t="s">
        <v>146</v>
      </c>
      <c r="AU508" s="143" t="s">
        <v>81</v>
      </c>
      <c r="AY508" s="18" t="s">
        <v>143</v>
      </c>
      <c r="BE508" s="144">
        <f>IF(N508="základní",J508,0)</f>
        <v>688</v>
      </c>
      <c r="BF508" s="144">
        <f>IF(N508="snížená",J508,0)</f>
        <v>0</v>
      </c>
      <c r="BG508" s="144">
        <f>IF(N508="zákl. přenesená",J508,0)</f>
        <v>0</v>
      </c>
      <c r="BH508" s="144">
        <f>IF(N508="sníž. přenesená",J508,0)</f>
        <v>0</v>
      </c>
      <c r="BI508" s="144">
        <f>IF(N508="nulová",J508,0)</f>
        <v>0</v>
      </c>
      <c r="BJ508" s="18" t="s">
        <v>79</v>
      </c>
      <c r="BK508" s="144">
        <f>ROUND(I508*H508,2)</f>
        <v>688</v>
      </c>
      <c r="BL508" s="18" t="s">
        <v>168</v>
      </c>
      <c r="BM508" s="143" t="s">
        <v>891</v>
      </c>
    </row>
    <row r="509" spans="2:65" s="1" customFormat="1">
      <c r="B509" s="33"/>
      <c r="D509" s="145" t="s">
        <v>152</v>
      </c>
      <c r="F509" s="146" t="s">
        <v>892</v>
      </c>
      <c r="I509" s="147"/>
      <c r="L509" s="33"/>
      <c r="M509" s="148"/>
      <c r="T509" s="54"/>
      <c r="AT509" s="18" t="s">
        <v>152</v>
      </c>
      <c r="AU509" s="18" t="s">
        <v>81</v>
      </c>
    </row>
    <row r="510" spans="2:65" s="12" customFormat="1">
      <c r="B510" s="159"/>
      <c r="D510" s="160" t="s">
        <v>158</v>
      </c>
      <c r="E510" s="161" t="s">
        <v>19</v>
      </c>
      <c r="F510" s="162" t="s">
        <v>246</v>
      </c>
      <c r="H510" s="161" t="s">
        <v>19</v>
      </c>
      <c r="I510" s="163"/>
      <c r="L510" s="159"/>
      <c r="M510" s="164"/>
      <c r="T510" s="165"/>
      <c r="AT510" s="161" t="s">
        <v>158</v>
      </c>
      <c r="AU510" s="161" t="s">
        <v>81</v>
      </c>
      <c r="AV510" s="12" t="s">
        <v>79</v>
      </c>
      <c r="AW510" s="12" t="s">
        <v>33</v>
      </c>
      <c r="AX510" s="12" t="s">
        <v>72</v>
      </c>
      <c r="AY510" s="161" t="s">
        <v>143</v>
      </c>
    </row>
    <row r="511" spans="2:65" s="12" customFormat="1">
      <c r="B511" s="159"/>
      <c r="D511" s="160" t="s">
        <v>158</v>
      </c>
      <c r="E511" s="161" t="s">
        <v>19</v>
      </c>
      <c r="F511" s="162" t="s">
        <v>859</v>
      </c>
      <c r="H511" s="161" t="s">
        <v>19</v>
      </c>
      <c r="I511" s="163"/>
      <c r="L511" s="159"/>
      <c r="M511" s="164"/>
      <c r="T511" s="165"/>
      <c r="AT511" s="161" t="s">
        <v>158</v>
      </c>
      <c r="AU511" s="161" t="s">
        <v>81</v>
      </c>
      <c r="AV511" s="12" t="s">
        <v>79</v>
      </c>
      <c r="AW511" s="12" t="s">
        <v>33</v>
      </c>
      <c r="AX511" s="12" t="s">
        <v>72</v>
      </c>
      <c r="AY511" s="161" t="s">
        <v>143</v>
      </c>
    </row>
    <row r="512" spans="2:65" s="13" customFormat="1">
      <c r="B512" s="166"/>
      <c r="D512" s="160" t="s">
        <v>158</v>
      </c>
      <c r="E512" s="167" t="s">
        <v>19</v>
      </c>
      <c r="F512" s="168" t="s">
        <v>79</v>
      </c>
      <c r="H512" s="169">
        <v>1</v>
      </c>
      <c r="I512" s="170"/>
      <c r="L512" s="166"/>
      <c r="M512" s="171"/>
      <c r="T512" s="172"/>
      <c r="AT512" s="167" t="s">
        <v>158</v>
      </c>
      <c r="AU512" s="167" t="s">
        <v>81</v>
      </c>
      <c r="AV512" s="13" t="s">
        <v>81</v>
      </c>
      <c r="AW512" s="13" t="s">
        <v>33</v>
      </c>
      <c r="AX512" s="13" t="s">
        <v>79</v>
      </c>
      <c r="AY512" s="167" t="s">
        <v>143</v>
      </c>
    </row>
    <row r="513" spans="2:65" s="12" customFormat="1">
      <c r="B513" s="159"/>
      <c r="D513" s="160" t="s">
        <v>158</v>
      </c>
      <c r="E513" s="161" t="s">
        <v>19</v>
      </c>
      <c r="F513" s="162" t="s">
        <v>161</v>
      </c>
      <c r="H513" s="161" t="s">
        <v>19</v>
      </c>
      <c r="I513" s="163"/>
      <c r="L513" s="159"/>
      <c r="M513" s="164"/>
      <c r="T513" s="165"/>
      <c r="AT513" s="161" t="s">
        <v>158</v>
      </c>
      <c r="AU513" s="161" t="s">
        <v>81</v>
      </c>
      <c r="AV513" s="12" t="s">
        <v>79</v>
      </c>
      <c r="AW513" s="12" t="s">
        <v>33</v>
      </c>
      <c r="AX513" s="12" t="s">
        <v>72</v>
      </c>
      <c r="AY513" s="161" t="s">
        <v>143</v>
      </c>
    </row>
    <row r="514" spans="2:65" s="1" customFormat="1" ht="16.5" customHeight="1">
      <c r="B514" s="33"/>
      <c r="C514" s="149" t="s">
        <v>893</v>
      </c>
      <c r="D514" s="149" t="s">
        <v>154</v>
      </c>
      <c r="E514" s="150" t="s">
        <v>894</v>
      </c>
      <c r="F514" s="151" t="s">
        <v>895</v>
      </c>
      <c r="G514" s="152" t="s">
        <v>149</v>
      </c>
      <c r="H514" s="153">
        <v>1</v>
      </c>
      <c r="I514" s="154">
        <v>224.4</v>
      </c>
      <c r="J514" s="155">
        <f>ROUND(I514*H514,2)</f>
        <v>224.4</v>
      </c>
      <c r="K514" s="151" t="s">
        <v>150</v>
      </c>
      <c r="L514" s="156"/>
      <c r="M514" s="157" t="s">
        <v>19</v>
      </c>
      <c r="N514" s="158" t="s">
        <v>43</v>
      </c>
      <c r="P514" s="141">
        <f>O514*H514</f>
        <v>0</v>
      </c>
      <c r="Q514" s="141">
        <v>3.8999999999999999E-4</v>
      </c>
      <c r="R514" s="141">
        <f>Q514*H514</f>
        <v>3.8999999999999999E-4</v>
      </c>
      <c r="S514" s="141">
        <v>0</v>
      </c>
      <c r="T514" s="142">
        <f>S514*H514</f>
        <v>0</v>
      </c>
      <c r="AR514" s="143" t="s">
        <v>144</v>
      </c>
      <c r="AT514" s="143" t="s">
        <v>154</v>
      </c>
      <c r="AU514" s="143" t="s">
        <v>81</v>
      </c>
      <c r="AY514" s="18" t="s">
        <v>143</v>
      </c>
      <c r="BE514" s="144">
        <f>IF(N514="základní",J514,0)</f>
        <v>224.4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8" t="s">
        <v>79</v>
      </c>
      <c r="BK514" s="144">
        <f>ROUND(I514*H514,2)</f>
        <v>224.4</v>
      </c>
      <c r="BL514" s="18" t="s">
        <v>168</v>
      </c>
      <c r="BM514" s="143" t="s">
        <v>896</v>
      </c>
    </row>
    <row r="515" spans="2:65" s="1" customFormat="1" ht="24.15" customHeight="1">
      <c r="B515" s="33"/>
      <c r="C515" s="132" t="s">
        <v>897</v>
      </c>
      <c r="D515" s="132" t="s">
        <v>146</v>
      </c>
      <c r="E515" s="133" t="s">
        <v>183</v>
      </c>
      <c r="F515" s="134" t="s">
        <v>184</v>
      </c>
      <c r="G515" s="135" t="s">
        <v>149</v>
      </c>
      <c r="H515" s="136">
        <v>2</v>
      </c>
      <c r="I515" s="137">
        <v>651</v>
      </c>
      <c r="J515" s="138">
        <f>ROUND(I515*H515,2)</f>
        <v>1302</v>
      </c>
      <c r="K515" s="134" t="s">
        <v>150</v>
      </c>
      <c r="L515" s="33"/>
      <c r="M515" s="139" t="s">
        <v>19</v>
      </c>
      <c r="N515" s="140" t="s">
        <v>43</v>
      </c>
      <c r="P515" s="141">
        <f>O515*H515</f>
        <v>0</v>
      </c>
      <c r="Q515" s="141">
        <v>0</v>
      </c>
      <c r="R515" s="141">
        <f>Q515*H515</f>
        <v>0</v>
      </c>
      <c r="S515" s="141">
        <v>0</v>
      </c>
      <c r="T515" s="142">
        <f>S515*H515</f>
        <v>0</v>
      </c>
      <c r="AR515" s="143" t="s">
        <v>168</v>
      </c>
      <c r="AT515" s="143" t="s">
        <v>146</v>
      </c>
      <c r="AU515" s="143" t="s">
        <v>81</v>
      </c>
      <c r="AY515" s="18" t="s">
        <v>143</v>
      </c>
      <c r="BE515" s="144">
        <f>IF(N515="základní",J515,0)</f>
        <v>1302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8" t="s">
        <v>79</v>
      </c>
      <c r="BK515" s="144">
        <f>ROUND(I515*H515,2)</f>
        <v>1302</v>
      </c>
      <c r="BL515" s="18" t="s">
        <v>168</v>
      </c>
      <c r="BM515" s="143" t="s">
        <v>898</v>
      </c>
    </row>
    <row r="516" spans="2:65" s="1" customFormat="1">
      <c r="B516" s="33"/>
      <c r="D516" s="145" t="s">
        <v>152</v>
      </c>
      <c r="F516" s="146" t="s">
        <v>186</v>
      </c>
      <c r="I516" s="147"/>
      <c r="L516" s="33"/>
      <c r="M516" s="148"/>
      <c r="T516" s="54"/>
      <c r="AT516" s="18" t="s">
        <v>152</v>
      </c>
      <c r="AU516" s="18" t="s">
        <v>81</v>
      </c>
    </row>
    <row r="517" spans="2:65" s="1" customFormat="1" ht="16.5" customHeight="1">
      <c r="B517" s="33"/>
      <c r="C517" s="149" t="s">
        <v>899</v>
      </c>
      <c r="D517" s="149" t="s">
        <v>154</v>
      </c>
      <c r="E517" s="150" t="s">
        <v>187</v>
      </c>
      <c r="F517" s="151" t="s">
        <v>188</v>
      </c>
      <c r="G517" s="152" t="s">
        <v>149</v>
      </c>
      <c r="H517" s="153">
        <v>1</v>
      </c>
      <c r="I517" s="154">
        <v>305</v>
      </c>
      <c r="J517" s="155">
        <f>ROUND(I517*H517,2)</f>
        <v>305</v>
      </c>
      <c r="K517" s="151" t="s">
        <v>19</v>
      </c>
      <c r="L517" s="156"/>
      <c r="M517" s="157" t="s">
        <v>19</v>
      </c>
      <c r="N517" s="158" t="s">
        <v>43</v>
      </c>
      <c r="P517" s="141">
        <f>O517*H517</f>
        <v>0</v>
      </c>
      <c r="Q517" s="141">
        <v>3.6999999999999999E-4</v>
      </c>
      <c r="R517" s="141">
        <f>Q517*H517</f>
        <v>3.6999999999999999E-4</v>
      </c>
      <c r="S517" s="141">
        <v>0</v>
      </c>
      <c r="T517" s="142">
        <f>S517*H517</f>
        <v>0</v>
      </c>
      <c r="AR517" s="143" t="s">
        <v>144</v>
      </c>
      <c r="AT517" s="143" t="s">
        <v>154</v>
      </c>
      <c r="AU517" s="143" t="s">
        <v>81</v>
      </c>
      <c r="AY517" s="18" t="s">
        <v>143</v>
      </c>
      <c r="BE517" s="144">
        <f>IF(N517="základní",J517,0)</f>
        <v>305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8" t="s">
        <v>79</v>
      </c>
      <c r="BK517" s="144">
        <f>ROUND(I517*H517,2)</f>
        <v>305</v>
      </c>
      <c r="BL517" s="18" t="s">
        <v>168</v>
      </c>
      <c r="BM517" s="143" t="s">
        <v>900</v>
      </c>
    </row>
    <row r="518" spans="2:65" s="12" customFormat="1">
      <c r="B518" s="159"/>
      <c r="D518" s="160" t="s">
        <v>158</v>
      </c>
      <c r="E518" s="161" t="s">
        <v>19</v>
      </c>
      <c r="F518" s="162" t="s">
        <v>859</v>
      </c>
      <c r="H518" s="161" t="s">
        <v>19</v>
      </c>
      <c r="I518" s="163"/>
      <c r="L518" s="159"/>
      <c r="M518" s="164"/>
      <c r="T518" s="165"/>
      <c r="AT518" s="161" t="s">
        <v>158</v>
      </c>
      <c r="AU518" s="161" t="s">
        <v>81</v>
      </c>
      <c r="AV518" s="12" t="s">
        <v>79</v>
      </c>
      <c r="AW518" s="12" t="s">
        <v>33</v>
      </c>
      <c r="AX518" s="12" t="s">
        <v>72</v>
      </c>
      <c r="AY518" s="161" t="s">
        <v>143</v>
      </c>
    </row>
    <row r="519" spans="2:65" s="12" customFormat="1">
      <c r="B519" s="159"/>
      <c r="D519" s="160" t="s">
        <v>158</v>
      </c>
      <c r="E519" s="161" t="s">
        <v>19</v>
      </c>
      <c r="F519" s="162" t="s">
        <v>161</v>
      </c>
      <c r="H519" s="161" t="s">
        <v>19</v>
      </c>
      <c r="I519" s="163"/>
      <c r="L519" s="159"/>
      <c r="M519" s="164"/>
      <c r="T519" s="165"/>
      <c r="AT519" s="161" t="s">
        <v>158</v>
      </c>
      <c r="AU519" s="161" t="s">
        <v>81</v>
      </c>
      <c r="AV519" s="12" t="s">
        <v>79</v>
      </c>
      <c r="AW519" s="12" t="s">
        <v>33</v>
      </c>
      <c r="AX519" s="12" t="s">
        <v>72</v>
      </c>
      <c r="AY519" s="161" t="s">
        <v>143</v>
      </c>
    </row>
    <row r="520" spans="2:65" s="13" customFormat="1">
      <c r="B520" s="166"/>
      <c r="D520" s="160" t="s">
        <v>158</v>
      </c>
      <c r="E520" s="167" t="s">
        <v>19</v>
      </c>
      <c r="F520" s="168" t="s">
        <v>79</v>
      </c>
      <c r="H520" s="169">
        <v>1</v>
      </c>
      <c r="I520" s="170"/>
      <c r="L520" s="166"/>
      <c r="M520" s="171"/>
      <c r="T520" s="172"/>
      <c r="AT520" s="167" t="s">
        <v>158</v>
      </c>
      <c r="AU520" s="167" t="s">
        <v>81</v>
      </c>
      <c r="AV520" s="13" t="s">
        <v>81</v>
      </c>
      <c r="AW520" s="13" t="s">
        <v>33</v>
      </c>
      <c r="AX520" s="13" t="s">
        <v>79</v>
      </c>
      <c r="AY520" s="167" t="s">
        <v>143</v>
      </c>
    </row>
    <row r="521" spans="2:65" s="1" customFormat="1" ht="16.5" customHeight="1">
      <c r="B521" s="33"/>
      <c r="C521" s="149" t="s">
        <v>901</v>
      </c>
      <c r="D521" s="149" t="s">
        <v>154</v>
      </c>
      <c r="E521" s="150" t="s">
        <v>192</v>
      </c>
      <c r="F521" s="151" t="s">
        <v>193</v>
      </c>
      <c r="G521" s="152" t="s">
        <v>149</v>
      </c>
      <c r="H521" s="153">
        <v>1</v>
      </c>
      <c r="I521" s="154">
        <v>788</v>
      </c>
      <c r="J521" s="155">
        <f>ROUND(I521*H521,2)</f>
        <v>788</v>
      </c>
      <c r="K521" s="151" t="s">
        <v>19</v>
      </c>
      <c r="L521" s="156"/>
      <c r="M521" s="157" t="s">
        <v>19</v>
      </c>
      <c r="N521" s="158" t="s">
        <v>43</v>
      </c>
      <c r="P521" s="141">
        <f>O521*H521</f>
        <v>0</v>
      </c>
      <c r="Q521" s="141">
        <v>1.39E-3</v>
      </c>
      <c r="R521" s="141">
        <f>Q521*H521</f>
        <v>1.39E-3</v>
      </c>
      <c r="S521" s="141">
        <v>0</v>
      </c>
      <c r="T521" s="142">
        <f>S521*H521</f>
        <v>0</v>
      </c>
      <c r="AR521" s="143" t="s">
        <v>144</v>
      </c>
      <c r="AT521" s="143" t="s">
        <v>154</v>
      </c>
      <c r="AU521" s="143" t="s">
        <v>81</v>
      </c>
      <c r="AY521" s="18" t="s">
        <v>143</v>
      </c>
      <c r="BE521" s="144">
        <f>IF(N521="základní",J521,0)</f>
        <v>788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8" t="s">
        <v>79</v>
      </c>
      <c r="BK521" s="144">
        <f>ROUND(I521*H521,2)</f>
        <v>788</v>
      </c>
      <c r="BL521" s="18" t="s">
        <v>168</v>
      </c>
      <c r="BM521" s="143" t="s">
        <v>902</v>
      </c>
    </row>
    <row r="522" spans="2:65" s="12" customFormat="1">
      <c r="B522" s="159"/>
      <c r="D522" s="160" t="s">
        <v>158</v>
      </c>
      <c r="E522" s="161" t="s">
        <v>19</v>
      </c>
      <c r="F522" s="162" t="s">
        <v>859</v>
      </c>
      <c r="H522" s="161" t="s">
        <v>19</v>
      </c>
      <c r="I522" s="163"/>
      <c r="L522" s="159"/>
      <c r="M522" s="164"/>
      <c r="T522" s="165"/>
      <c r="AT522" s="161" t="s">
        <v>158</v>
      </c>
      <c r="AU522" s="161" t="s">
        <v>81</v>
      </c>
      <c r="AV522" s="12" t="s">
        <v>79</v>
      </c>
      <c r="AW522" s="12" t="s">
        <v>33</v>
      </c>
      <c r="AX522" s="12" t="s">
        <v>72</v>
      </c>
      <c r="AY522" s="161" t="s">
        <v>143</v>
      </c>
    </row>
    <row r="523" spans="2:65" s="12" customFormat="1">
      <c r="B523" s="159"/>
      <c r="D523" s="160" t="s">
        <v>158</v>
      </c>
      <c r="E523" s="161" t="s">
        <v>19</v>
      </c>
      <c r="F523" s="162" t="s">
        <v>161</v>
      </c>
      <c r="H523" s="161" t="s">
        <v>19</v>
      </c>
      <c r="I523" s="163"/>
      <c r="L523" s="159"/>
      <c r="M523" s="164"/>
      <c r="T523" s="165"/>
      <c r="AT523" s="161" t="s">
        <v>158</v>
      </c>
      <c r="AU523" s="161" t="s">
        <v>81</v>
      </c>
      <c r="AV523" s="12" t="s">
        <v>79</v>
      </c>
      <c r="AW523" s="12" t="s">
        <v>33</v>
      </c>
      <c r="AX523" s="12" t="s">
        <v>72</v>
      </c>
      <c r="AY523" s="161" t="s">
        <v>143</v>
      </c>
    </row>
    <row r="524" spans="2:65" s="13" customFormat="1">
      <c r="B524" s="166"/>
      <c r="D524" s="160" t="s">
        <v>158</v>
      </c>
      <c r="E524" s="167" t="s">
        <v>19</v>
      </c>
      <c r="F524" s="168" t="s">
        <v>79</v>
      </c>
      <c r="H524" s="169">
        <v>1</v>
      </c>
      <c r="I524" s="170"/>
      <c r="L524" s="166"/>
      <c r="M524" s="171"/>
      <c r="T524" s="172"/>
      <c r="AT524" s="167" t="s">
        <v>158</v>
      </c>
      <c r="AU524" s="167" t="s">
        <v>81</v>
      </c>
      <c r="AV524" s="13" t="s">
        <v>81</v>
      </c>
      <c r="AW524" s="13" t="s">
        <v>33</v>
      </c>
      <c r="AX524" s="13" t="s">
        <v>79</v>
      </c>
      <c r="AY524" s="167" t="s">
        <v>143</v>
      </c>
    </row>
    <row r="525" spans="2:65" s="1" customFormat="1" ht="24.15" customHeight="1">
      <c r="B525" s="33"/>
      <c r="C525" s="132" t="s">
        <v>903</v>
      </c>
      <c r="D525" s="132" t="s">
        <v>146</v>
      </c>
      <c r="E525" s="133" t="s">
        <v>904</v>
      </c>
      <c r="F525" s="134" t="s">
        <v>905</v>
      </c>
      <c r="G525" s="135" t="s">
        <v>149</v>
      </c>
      <c r="H525" s="136">
        <v>4</v>
      </c>
      <c r="I525" s="137">
        <v>998</v>
      </c>
      <c r="J525" s="138">
        <f>ROUND(I525*H525,2)</f>
        <v>3992</v>
      </c>
      <c r="K525" s="134" t="s">
        <v>150</v>
      </c>
      <c r="L525" s="33"/>
      <c r="M525" s="139" t="s">
        <v>19</v>
      </c>
      <c r="N525" s="140" t="s">
        <v>43</v>
      </c>
      <c r="P525" s="141">
        <f>O525*H525</f>
        <v>0</v>
      </c>
      <c r="Q525" s="141">
        <v>0</v>
      </c>
      <c r="R525" s="141">
        <f>Q525*H525</f>
        <v>0</v>
      </c>
      <c r="S525" s="141">
        <v>0</v>
      </c>
      <c r="T525" s="142">
        <f>S525*H525</f>
        <v>0</v>
      </c>
      <c r="AR525" s="143" t="s">
        <v>168</v>
      </c>
      <c r="AT525" s="143" t="s">
        <v>146</v>
      </c>
      <c r="AU525" s="143" t="s">
        <v>81</v>
      </c>
      <c r="AY525" s="18" t="s">
        <v>143</v>
      </c>
      <c r="BE525" s="144">
        <f>IF(N525="základní",J525,0)</f>
        <v>3992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8" t="s">
        <v>79</v>
      </c>
      <c r="BK525" s="144">
        <f>ROUND(I525*H525,2)</f>
        <v>3992</v>
      </c>
      <c r="BL525" s="18" t="s">
        <v>168</v>
      </c>
      <c r="BM525" s="143" t="s">
        <v>906</v>
      </c>
    </row>
    <row r="526" spans="2:65" s="1" customFormat="1">
      <c r="B526" s="33"/>
      <c r="D526" s="145" t="s">
        <v>152</v>
      </c>
      <c r="F526" s="146" t="s">
        <v>907</v>
      </c>
      <c r="I526" s="147"/>
      <c r="L526" s="33"/>
      <c r="M526" s="148"/>
      <c r="T526" s="54"/>
      <c r="AT526" s="18" t="s">
        <v>152</v>
      </c>
      <c r="AU526" s="18" t="s">
        <v>81</v>
      </c>
    </row>
    <row r="527" spans="2:65" s="12" customFormat="1">
      <c r="B527" s="159"/>
      <c r="D527" s="160" t="s">
        <v>158</v>
      </c>
      <c r="E527" s="161" t="s">
        <v>19</v>
      </c>
      <c r="F527" s="162" t="s">
        <v>859</v>
      </c>
      <c r="H527" s="161" t="s">
        <v>19</v>
      </c>
      <c r="I527" s="163"/>
      <c r="L527" s="159"/>
      <c r="M527" s="164"/>
      <c r="T527" s="165"/>
      <c r="AT527" s="161" t="s">
        <v>158</v>
      </c>
      <c r="AU527" s="161" t="s">
        <v>81</v>
      </c>
      <c r="AV527" s="12" t="s">
        <v>79</v>
      </c>
      <c r="AW527" s="12" t="s">
        <v>33</v>
      </c>
      <c r="AX527" s="12" t="s">
        <v>72</v>
      </c>
      <c r="AY527" s="161" t="s">
        <v>143</v>
      </c>
    </row>
    <row r="528" spans="2:65" s="13" customFormat="1">
      <c r="B528" s="166"/>
      <c r="D528" s="160" t="s">
        <v>158</v>
      </c>
      <c r="E528" s="167" t="s">
        <v>19</v>
      </c>
      <c r="F528" s="168" t="s">
        <v>168</v>
      </c>
      <c r="H528" s="169">
        <v>4</v>
      </c>
      <c r="I528" s="170"/>
      <c r="L528" s="166"/>
      <c r="M528" s="171"/>
      <c r="T528" s="172"/>
      <c r="AT528" s="167" t="s">
        <v>158</v>
      </c>
      <c r="AU528" s="167" t="s">
        <v>81</v>
      </c>
      <c r="AV528" s="13" t="s">
        <v>81</v>
      </c>
      <c r="AW528" s="13" t="s">
        <v>33</v>
      </c>
      <c r="AX528" s="13" t="s">
        <v>79</v>
      </c>
      <c r="AY528" s="167" t="s">
        <v>143</v>
      </c>
    </row>
    <row r="529" spans="2:65" s="1" customFormat="1" ht="16.5" customHeight="1">
      <c r="B529" s="33"/>
      <c r="C529" s="149" t="s">
        <v>908</v>
      </c>
      <c r="D529" s="149" t="s">
        <v>154</v>
      </c>
      <c r="E529" s="150" t="s">
        <v>909</v>
      </c>
      <c r="F529" s="151" t="s">
        <v>910</v>
      </c>
      <c r="G529" s="152" t="s">
        <v>149</v>
      </c>
      <c r="H529" s="153">
        <v>4</v>
      </c>
      <c r="I529" s="154">
        <v>618</v>
      </c>
      <c r="J529" s="155">
        <f>ROUND(I529*H529,2)</f>
        <v>2472</v>
      </c>
      <c r="K529" s="151" t="s">
        <v>150</v>
      </c>
      <c r="L529" s="156"/>
      <c r="M529" s="157" t="s">
        <v>19</v>
      </c>
      <c r="N529" s="158" t="s">
        <v>43</v>
      </c>
      <c r="P529" s="141">
        <f>O529*H529</f>
        <v>0</v>
      </c>
      <c r="Q529" s="141">
        <v>1.7700000000000001E-3</v>
      </c>
      <c r="R529" s="141">
        <f>Q529*H529</f>
        <v>7.0800000000000004E-3</v>
      </c>
      <c r="S529" s="141">
        <v>0</v>
      </c>
      <c r="T529" s="142">
        <f>S529*H529</f>
        <v>0</v>
      </c>
      <c r="AR529" s="143" t="s">
        <v>144</v>
      </c>
      <c r="AT529" s="143" t="s">
        <v>154</v>
      </c>
      <c r="AU529" s="143" t="s">
        <v>81</v>
      </c>
      <c r="AY529" s="18" t="s">
        <v>143</v>
      </c>
      <c r="BE529" s="144">
        <f>IF(N529="základní",J529,0)</f>
        <v>2472</v>
      </c>
      <c r="BF529" s="144">
        <f>IF(N529="snížená",J529,0)</f>
        <v>0</v>
      </c>
      <c r="BG529" s="144">
        <f>IF(N529="zákl. přenesená",J529,0)</f>
        <v>0</v>
      </c>
      <c r="BH529" s="144">
        <f>IF(N529="sníž. přenesená",J529,0)</f>
        <v>0</v>
      </c>
      <c r="BI529" s="144">
        <f>IF(N529="nulová",J529,0)</f>
        <v>0</v>
      </c>
      <c r="BJ529" s="18" t="s">
        <v>79</v>
      </c>
      <c r="BK529" s="144">
        <f>ROUND(I529*H529,2)</f>
        <v>2472</v>
      </c>
      <c r="BL529" s="18" t="s">
        <v>168</v>
      </c>
      <c r="BM529" s="143" t="s">
        <v>911</v>
      </c>
    </row>
    <row r="530" spans="2:65" s="1" customFormat="1" ht="24.15" customHeight="1">
      <c r="B530" s="33"/>
      <c r="C530" s="132" t="s">
        <v>912</v>
      </c>
      <c r="D530" s="132" t="s">
        <v>146</v>
      </c>
      <c r="E530" s="133" t="s">
        <v>913</v>
      </c>
      <c r="F530" s="134" t="s">
        <v>914</v>
      </c>
      <c r="G530" s="135" t="s">
        <v>149</v>
      </c>
      <c r="H530" s="136">
        <v>2</v>
      </c>
      <c r="I530" s="137">
        <v>2980</v>
      </c>
      <c r="J530" s="138">
        <f>ROUND(I530*H530,2)</f>
        <v>5960</v>
      </c>
      <c r="K530" s="134" t="s">
        <v>150</v>
      </c>
      <c r="L530" s="33"/>
      <c r="M530" s="139" t="s">
        <v>19</v>
      </c>
      <c r="N530" s="140" t="s">
        <v>43</v>
      </c>
      <c r="P530" s="141">
        <f>O530*H530</f>
        <v>0</v>
      </c>
      <c r="Q530" s="141">
        <v>0</v>
      </c>
      <c r="R530" s="141">
        <f>Q530*H530</f>
        <v>0</v>
      </c>
      <c r="S530" s="141">
        <v>0</v>
      </c>
      <c r="T530" s="142">
        <f>S530*H530</f>
        <v>0</v>
      </c>
      <c r="AR530" s="143" t="s">
        <v>168</v>
      </c>
      <c r="AT530" s="143" t="s">
        <v>146</v>
      </c>
      <c r="AU530" s="143" t="s">
        <v>81</v>
      </c>
      <c r="AY530" s="18" t="s">
        <v>143</v>
      </c>
      <c r="BE530" s="144">
        <f>IF(N530="základní",J530,0)</f>
        <v>5960</v>
      </c>
      <c r="BF530" s="144">
        <f>IF(N530="snížená",J530,0)</f>
        <v>0</v>
      </c>
      <c r="BG530" s="144">
        <f>IF(N530="zákl. přenesená",J530,0)</f>
        <v>0</v>
      </c>
      <c r="BH530" s="144">
        <f>IF(N530="sníž. přenesená",J530,0)</f>
        <v>0</v>
      </c>
      <c r="BI530" s="144">
        <f>IF(N530="nulová",J530,0)</f>
        <v>0</v>
      </c>
      <c r="BJ530" s="18" t="s">
        <v>79</v>
      </c>
      <c r="BK530" s="144">
        <f>ROUND(I530*H530,2)</f>
        <v>5960</v>
      </c>
      <c r="BL530" s="18" t="s">
        <v>168</v>
      </c>
      <c r="BM530" s="143" t="s">
        <v>915</v>
      </c>
    </row>
    <row r="531" spans="2:65" s="1" customFormat="1">
      <c r="B531" s="33"/>
      <c r="D531" s="145" t="s">
        <v>152</v>
      </c>
      <c r="F531" s="146" t="s">
        <v>916</v>
      </c>
      <c r="I531" s="147"/>
      <c r="L531" s="33"/>
      <c r="M531" s="148"/>
      <c r="T531" s="54"/>
      <c r="AT531" s="18" t="s">
        <v>152</v>
      </c>
      <c r="AU531" s="18" t="s">
        <v>81</v>
      </c>
    </row>
    <row r="532" spans="2:65" s="1" customFormat="1" ht="16.5" customHeight="1">
      <c r="B532" s="33"/>
      <c r="C532" s="149" t="s">
        <v>917</v>
      </c>
      <c r="D532" s="149" t="s">
        <v>154</v>
      </c>
      <c r="E532" s="150" t="s">
        <v>918</v>
      </c>
      <c r="F532" s="151" t="s">
        <v>919</v>
      </c>
      <c r="G532" s="152" t="s">
        <v>149</v>
      </c>
      <c r="H532" s="153">
        <v>2</v>
      </c>
      <c r="I532" s="154">
        <v>1997</v>
      </c>
      <c r="J532" s="155">
        <f>ROUND(I532*H532,2)</f>
        <v>3994</v>
      </c>
      <c r="K532" s="151" t="s">
        <v>19</v>
      </c>
      <c r="L532" s="156"/>
      <c r="M532" s="157" t="s">
        <v>19</v>
      </c>
      <c r="N532" s="158" t="s">
        <v>43</v>
      </c>
      <c r="P532" s="141">
        <f>O532*H532</f>
        <v>0</v>
      </c>
      <c r="Q532" s="141">
        <v>3.5000000000000001E-3</v>
      </c>
      <c r="R532" s="141">
        <f>Q532*H532</f>
        <v>7.0000000000000001E-3</v>
      </c>
      <c r="S532" s="141">
        <v>0</v>
      </c>
      <c r="T532" s="142">
        <f>S532*H532</f>
        <v>0</v>
      </c>
      <c r="AR532" s="143" t="s">
        <v>144</v>
      </c>
      <c r="AT532" s="143" t="s">
        <v>154</v>
      </c>
      <c r="AU532" s="143" t="s">
        <v>81</v>
      </c>
      <c r="AY532" s="18" t="s">
        <v>143</v>
      </c>
      <c r="BE532" s="144">
        <f>IF(N532="základní",J532,0)</f>
        <v>3994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8" t="s">
        <v>79</v>
      </c>
      <c r="BK532" s="144">
        <f>ROUND(I532*H532,2)</f>
        <v>3994</v>
      </c>
      <c r="BL532" s="18" t="s">
        <v>168</v>
      </c>
      <c r="BM532" s="143" t="s">
        <v>920</v>
      </c>
    </row>
    <row r="533" spans="2:65" s="12" customFormat="1">
      <c r="B533" s="159"/>
      <c r="D533" s="160" t="s">
        <v>158</v>
      </c>
      <c r="E533" s="161" t="s">
        <v>19</v>
      </c>
      <c r="F533" s="162" t="s">
        <v>859</v>
      </c>
      <c r="H533" s="161" t="s">
        <v>19</v>
      </c>
      <c r="I533" s="163"/>
      <c r="L533" s="159"/>
      <c r="M533" s="164"/>
      <c r="T533" s="165"/>
      <c r="AT533" s="161" t="s">
        <v>158</v>
      </c>
      <c r="AU533" s="161" t="s">
        <v>81</v>
      </c>
      <c r="AV533" s="12" t="s">
        <v>79</v>
      </c>
      <c r="AW533" s="12" t="s">
        <v>33</v>
      </c>
      <c r="AX533" s="12" t="s">
        <v>72</v>
      </c>
      <c r="AY533" s="161" t="s">
        <v>143</v>
      </c>
    </row>
    <row r="534" spans="2:65" s="12" customFormat="1">
      <c r="B534" s="159"/>
      <c r="D534" s="160" t="s">
        <v>158</v>
      </c>
      <c r="E534" s="161" t="s">
        <v>19</v>
      </c>
      <c r="F534" s="162" t="s">
        <v>161</v>
      </c>
      <c r="H534" s="161" t="s">
        <v>19</v>
      </c>
      <c r="I534" s="163"/>
      <c r="L534" s="159"/>
      <c r="M534" s="164"/>
      <c r="T534" s="165"/>
      <c r="AT534" s="161" t="s">
        <v>158</v>
      </c>
      <c r="AU534" s="161" t="s">
        <v>81</v>
      </c>
      <c r="AV534" s="12" t="s">
        <v>79</v>
      </c>
      <c r="AW534" s="12" t="s">
        <v>33</v>
      </c>
      <c r="AX534" s="12" t="s">
        <v>72</v>
      </c>
      <c r="AY534" s="161" t="s">
        <v>143</v>
      </c>
    </row>
    <row r="535" spans="2:65" s="13" customFormat="1">
      <c r="B535" s="166"/>
      <c r="D535" s="160" t="s">
        <v>158</v>
      </c>
      <c r="E535" s="167" t="s">
        <v>19</v>
      </c>
      <c r="F535" s="168" t="s">
        <v>81</v>
      </c>
      <c r="H535" s="169">
        <v>2</v>
      </c>
      <c r="I535" s="170"/>
      <c r="L535" s="166"/>
      <c r="M535" s="171"/>
      <c r="T535" s="172"/>
      <c r="AT535" s="167" t="s">
        <v>158</v>
      </c>
      <c r="AU535" s="167" t="s">
        <v>81</v>
      </c>
      <c r="AV535" s="13" t="s">
        <v>81</v>
      </c>
      <c r="AW535" s="13" t="s">
        <v>33</v>
      </c>
      <c r="AX535" s="13" t="s">
        <v>79</v>
      </c>
      <c r="AY535" s="167" t="s">
        <v>143</v>
      </c>
    </row>
    <row r="536" spans="2:65" s="1" customFormat="1" ht="24.15" customHeight="1">
      <c r="B536" s="33"/>
      <c r="C536" s="132" t="s">
        <v>921</v>
      </c>
      <c r="D536" s="132" t="s">
        <v>146</v>
      </c>
      <c r="E536" s="133" t="s">
        <v>922</v>
      </c>
      <c r="F536" s="134" t="s">
        <v>923</v>
      </c>
      <c r="G536" s="135" t="s">
        <v>149</v>
      </c>
      <c r="H536" s="136">
        <v>4</v>
      </c>
      <c r="I536" s="137">
        <v>1440</v>
      </c>
      <c r="J536" s="138">
        <f>ROUND(I536*H536,2)</f>
        <v>5760</v>
      </c>
      <c r="K536" s="134" t="s">
        <v>150</v>
      </c>
      <c r="L536" s="33"/>
      <c r="M536" s="139" t="s">
        <v>19</v>
      </c>
      <c r="N536" s="140" t="s">
        <v>43</v>
      </c>
      <c r="P536" s="141">
        <f>O536*H536</f>
        <v>0</v>
      </c>
      <c r="Q536" s="141">
        <v>0</v>
      </c>
      <c r="R536" s="141">
        <f>Q536*H536</f>
        <v>0</v>
      </c>
      <c r="S536" s="141">
        <v>0</v>
      </c>
      <c r="T536" s="142">
        <f>S536*H536</f>
        <v>0</v>
      </c>
      <c r="AR536" s="143" t="s">
        <v>168</v>
      </c>
      <c r="AT536" s="143" t="s">
        <v>146</v>
      </c>
      <c r="AU536" s="143" t="s">
        <v>81</v>
      </c>
      <c r="AY536" s="18" t="s">
        <v>143</v>
      </c>
      <c r="BE536" s="144">
        <f>IF(N536="základní",J536,0)</f>
        <v>5760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8" t="s">
        <v>79</v>
      </c>
      <c r="BK536" s="144">
        <f>ROUND(I536*H536,2)</f>
        <v>5760</v>
      </c>
      <c r="BL536" s="18" t="s">
        <v>168</v>
      </c>
      <c r="BM536" s="143" t="s">
        <v>924</v>
      </c>
    </row>
    <row r="537" spans="2:65" s="1" customFormat="1">
      <c r="B537" s="33"/>
      <c r="D537" s="145" t="s">
        <v>152</v>
      </c>
      <c r="F537" s="146" t="s">
        <v>925</v>
      </c>
      <c r="I537" s="147"/>
      <c r="L537" s="33"/>
      <c r="M537" s="148"/>
      <c r="T537" s="54"/>
      <c r="AT537" s="18" t="s">
        <v>152</v>
      </c>
      <c r="AU537" s="18" t="s">
        <v>81</v>
      </c>
    </row>
    <row r="538" spans="2:65" s="1" customFormat="1" ht="16.5" customHeight="1">
      <c r="B538" s="33"/>
      <c r="C538" s="149" t="s">
        <v>926</v>
      </c>
      <c r="D538" s="149" t="s">
        <v>154</v>
      </c>
      <c r="E538" s="150" t="s">
        <v>927</v>
      </c>
      <c r="F538" s="151" t="s">
        <v>928</v>
      </c>
      <c r="G538" s="152" t="s">
        <v>149</v>
      </c>
      <c r="H538" s="153">
        <v>2</v>
      </c>
      <c r="I538" s="154">
        <v>536.9</v>
      </c>
      <c r="J538" s="155">
        <f>ROUND(I538*H538,2)</f>
        <v>1073.8</v>
      </c>
      <c r="K538" s="151" t="s">
        <v>19</v>
      </c>
      <c r="L538" s="156"/>
      <c r="M538" s="157" t="s">
        <v>19</v>
      </c>
      <c r="N538" s="158" t="s">
        <v>43</v>
      </c>
      <c r="P538" s="141">
        <f>O538*H538</f>
        <v>0</v>
      </c>
      <c r="Q538" s="141">
        <v>1.34E-3</v>
      </c>
      <c r="R538" s="141">
        <f>Q538*H538</f>
        <v>2.6800000000000001E-3</v>
      </c>
      <c r="S538" s="141">
        <v>0</v>
      </c>
      <c r="T538" s="142">
        <f>S538*H538</f>
        <v>0</v>
      </c>
      <c r="AR538" s="143" t="s">
        <v>144</v>
      </c>
      <c r="AT538" s="143" t="s">
        <v>154</v>
      </c>
      <c r="AU538" s="143" t="s">
        <v>81</v>
      </c>
      <c r="AY538" s="18" t="s">
        <v>143</v>
      </c>
      <c r="BE538" s="144">
        <f>IF(N538="základní",J538,0)</f>
        <v>1073.8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8" t="s">
        <v>79</v>
      </c>
      <c r="BK538" s="144">
        <f>ROUND(I538*H538,2)</f>
        <v>1073.8</v>
      </c>
      <c r="BL538" s="18" t="s">
        <v>168</v>
      </c>
      <c r="BM538" s="143" t="s">
        <v>929</v>
      </c>
    </row>
    <row r="539" spans="2:65" s="12" customFormat="1">
      <c r="B539" s="159"/>
      <c r="D539" s="160" t="s">
        <v>158</v>
      </c>
      <c r="E539" s="161" t="s">
        <v>19</v>
      </c>
      <c r="F539" s="162" t="s">
        <v>859</v>
      </c>
      <c r="H539" s="161" t="s">
        <v>19</v>
      </c>
      <c r="I539" s="163"/>
      <c r="L539" s="159"/>
      <c r="M539" s="164"/>
      <c r="T539" s="165"/>
      <c r="AT539" s="161" t="s">
        <v>158</v>
      </c>
      <c r="AU539" s="161" t="s">
        <v>81</v>
      </c>
      <c r="AV539" s="12" t="s">
        <v>79</v>
      </c>
      <c r="AW539" s="12" t="s">
        <v>33</v>
      </c>
      <c r="AX539" s="12" t="s">
        <v>72</v>
      </c>
      <c r="AY539" s="161" t="s">
        <v>143</v>
      </c>
    </row>
    <row r="540" spans="2:65" s="12" customFormat="1">
      <c r="B540" s="159"/>
      <c r="D540" s="160" t="s">
        <v>158</v>
      </c>
      <c r="E540" s="161" t="s">
        <v>19</v>
      </c>
      <c r="F540" s="162" t="s">
        <v>161</v>
      </c>
      <c r="H540" s="161" t="s">
        <v>19</v>
      </c>
      <c r="I540" s="163"/>
      <c r="L540" s="159"/>
      <c r="M540" s="164"/>
      <c r="T540" s="165"/>
      <c r="AT540" s="161" t="s">
        <v>158</v>
      </c>
      <c r="AU540" s="161" t="s">
        <v>81</v>
      </c>
      <c r="AV540" s="12" t="s">
        <v>79</v>
      </c>
      <c r="AW540" s="12" t="s">
        <v>33</v>
      </c>
      <c r="AX540" s="12" t="s">
        <v>72</v>
      </c>
      <c r="AY540" s="161" t="s">
        <v>143</v>
      </c>
    </row>
    <row r="541" spans="2:65" s="13" customFormat="1">
      <c r="B541" s="166"/>
      <c r="D541" s="160" t="s">
        <v>158</v>
      </c>
      <c r="E541" s="167" t="s">
        <v>19</v>
      </c>
      <c r="F541" s="168" t="s">
        <v>81</v>
      </c>
      <c r="H541" s="169">
        <v>2</v>
      </c>
      <c r="I541" s="170"/>
      <c r="L541" s="166"/>
      <c r="M541" s="171"/>
      <c r="T541" s="172"/>
      <c r="AT541" s="167" t="s">
        <v>158</v>
      </c>
      <c r="AU541" s="167" t="s">
        <v>81</v>
      </c>
      <c r="AV541" s="13" t="s">
        <v>81</v>
      </c>
      <c r="AW541" s="13" t="s">
        <v>33</v>
      </c>
      <c r="AX541" s="13" t="s">
        <v>79</v>
      </c>
      <c r="AY541" s="167" t="s">
        <v>143</v>
      </c>
    </row>
    <row r="542" spans="2:65" s="1" customFormat="1" ht="16.5" customHeight="1">
      <c r="B542" s="33"/>
      <c r="C542" s="149" t="s">
        <v>930</v>
      </c>
      <c r="D542" s="149" t="s">
        <v>154</v>
      </c>
      <c r="E542" s="150" t="s">
        <v>931</v>
      </c>
      <c r="F542" s="151" t="s">
        <v>932</v>
      </c>
      <c r="G542" s="152" t="s">
        <v>149</v>
      </c>
      <c r="H542" s="153">
        <v>2</v>
      </c>
      <c r="I542" s="154">
        <v>1273.5999999999999</v>
      </c>
      <c r="J542" s="155">
        <f>ROUND(I542*H542,2)</f>
        <v>2547.1999999999998</v>
      </c>
      <c r="K542" s="151" t="s">
        <v>19</v>
      </c>
      <c r="L542" s="156"/>
      <c r="M542" s="157" t="s">
        <v>19</v>
      </c>
      <c r="N542" s="158" t="s">
        <v>43</v>
      </c>
      <c r="P542" s="141">
        <f>O542*H542</f>
        <v>0</v>
      </c>
      <c r="Q542" s="141">
        <v>3.49E-3</v>
      </c>
      <c r="R542" s="141">
        <f>Q542*H542</f>
        <v>6.9800000000000001E-3</v>
      </c>
      <c r="S542" s="141">
        <v>0</v>
      </c>
      <c r="T542" s="142">
        <f>S542*H542</f>
        <v>0</v>
      </c>
      <c r="AR542" s="143" t="s">
        <v>144</v>
      </c>
      <c r="AT542" s="143" t="s">
        <v>154</v>
      </c>
      <c r="AU542" s="143" t="s">
        <v>81</v>
      </c>
      <c r="AY542" s="18" t="s">
        <v>143</v>
      </c>
      <c r="BE542" s="144">
        <f>IF(N542="základní",J542,0)</f>
        <v>2547.1999999999998</v>
      </c>
      <c r="BF542" s="144">
        <f>IF(N542="snížená",J542,0)</f>
        <v>0</v>
      </c>
      <c r="BG542" s="144">
        <f>IF(N542="zákl. přenesená",J542,0)</f>
        <v>0</v>
      </c>
      <c r="BH542" s="144">
        <f>IF(N542="sníž. přenesená",J542,0)</f>
        <v>0</v>
      </c>
      <c r="BI542" s="144">
        <f>IF(N542="nulová",J542,0)</f>
        <v>0</v>
      </c>
      <c r="BJ542" s="18" t="s">
        <v>79</v>
      </c>
      <c r="BK542" s="144">
        <f>ROUND(I542*H542,2)</f>
        <v>2547.1999999999998</v>
      </c>
      <c r="BL542" s="18" t="s">
        <v>168</v>
      </c>
      <c r="BM542" s="143" t="s">
        <v>933</v>
      </c>
    </row>
    <row r="543" spans="2:65" s="12" customFormat="1">
      <c r="B543" s="159"/>
      <c r="D543" s="160" t="s">
        <v>158</v>
      </c>
      <c r="E543" s="161" t="s">
        <v>19</v>
      </c>
      <c r="F543" s="162" t="s">
        <v>859</v>
      </c>
      <c r="H543" s="161" t="s">
        <v>19</v>
      </c>
      <c r="I543" s="163"/>
      <c r="L543" s="159"/>
      <c r="M543" s="164"/>
      <c r="T543" s="165"/>
      <c r="AT543" s="161" t="s">
        <v>158</v>
      </c>
      <c r="AU543" s="161" t="s">
        <v>81</v>
      </c>
      <c r="AV543" s="12" t="s">
        <v>79</v>
      </c>
      <c r="AW543" s="12" t="s">
        <v>33</v>
      </c>
      <c r="AX543" s="12" t="s">
        <v>72</v>
      </c>
      <c r="AY543" s="161" t="s">
        <v>143</v>
      </c>
    </row>
    <row r="544" spans="2:65" s="12" customFormat="1">
      <c r="B544" s="159"/>
      <c r="D544" s="160" t="s">
        <v>158</v>
      </c>
      <c r="E544" s="161" t="s">
        <v>19</v>
      </c>
      <c r="F544" s="162" t="s">
        <v>161</v>
      </c>
      <c r="H544" s="161" t="s">
        <v>19</v>
      </c>
      <c r="I544" s="163"/>
      <c r="L544" s="159"/>
      <c r="M544" s="164"/>
      <c r="T544" s="165"/>
      <c r="AT544" s="161" t="s">
        <v>158</v>
      </c>
      <c r="AU544" s="161" t="s">
        <v>81</v>
      </c>
      <c r="AV544" s="12" t="s">
        <v>79</v>
      </c>
      <c r="AW544" s="12" t="s">
        <v>33</v>
      </c>
      <c r="AX544" s="12" t="s">
        <v>72</v>
      </c>
      <c r="AY544" s="161" t="s">
        <v>143</v>
      </c>
    </row>
    <row r="545" spans="2:65" s="13" customFormat="1">
      <c r="B545" s="166"/>
      <c r="D545" s="160" t="s">
        <v>158</v>
      </c>
      <c r="E545" s="167" t="s">
        <v>19</v>
      </c>
      <c r="F545" s="168" t="s">
        <v>81</v>
      </c>
      <c r="H545" s="169">
        <v>2</v>
      </c>
      <c r="I545" s="170"/>
      <c r="L545" s="166"/>
      <c r="M545" s="171"/>
      <c r="T545" s="172"/>
      <c r="AT545" s="167" t="s">
        <v>158</v>
      </c>
      <c r="AU545" s="167" t="s">
        <v>81</v>
      </c>
      <c r="AV545" s="13" t="s">
        <v>81</v>
      </c>
      <c r="AW545" s="13" t="s">
        <v>33</v>
      </c>
      <c r="AX545" s="13" t="s">
        <v>79</v>
      </c>
      <c r="AY545" s="167" t="s">
        <v>143</v>
      </c>
    </row>
    <row r="546" spans="2:65" s="1" customFormat="1" ht="24.15" customHeight="1">
      <c r="B546" s="33"/>
      <c r="C546" s="132" t="s">
        <v>934</v>
      </c>
      <c r="D546" s="132" t="s">
        <v>146</v>
      </c>
      <c r="E546" s="133" t="s">
        <v>935</v>
      </c>
      <c r="F546" s="134" t="s">
        <v>936</v>
      </c>
      <c r="G546" s="135" t="s">
        <v>149</v>
      </c>
      <c r="H546" s="136">
        <v>36</v>
      </c>
      <c r="I546" s="137">
        <v>701</v>
      </c>
      <c r="J546" s="138">
        <f>ROUND(I546*H546,2)</f>
        <v>25236</v>
      </c>
      <c r="K546" s="134" t="s">
        <v>150</v>
      </c>
      <c r="L546" s="33"/>
      <c r="M546" s="139" t="s">
        <v>19</v>
      </c>
      <c r="N546" s="140" t="s">
        <v>43</v>
      </c>
      <c r="P546" s="141">
        <f>O546*H546</f>
        <v>0</v>
      </c>
      <c r="Q546" s="141">
        <v>0</v>
      </c>
      <c r="R546" s="141">
        <f>Q546*H546</f>
        <v>0</v>
      </c>
      <c r="S546" s="141">
        <v>0</v>
      </c>
      <c r="T546" s="142">
        <f>S546*H546</f>
        <v>0</v>
      </c>
      <c r="AR546" s="143" t="s">
        <v>168</v>
      </c>
      <c r="AT546" s="143" t="s">
        <v>146</v>
      </c>
      <c r="AU546" s="143" t="s">
        <v>81</v>
      </c>
      <c r="AY546" s="18" t="s">
        <v>143</v>
      </c>
      <c r="BE546" s="144">
        <f>IF(N546="základní",J546,0)</f>
        <v>25236</v>
      </c>
      <c r="BF546" s="144">
        <f>IF(N546="snížená",J546,0)</f>
        <v>0</v>
      </c>
      <c r="BG546" s="144">
        <f>IF(N546="zákl. přenesená",J546,0)</f>
        <v>0</v>
      </c>
      <c r="BH546" s="144">
        <f>IF(N546="sníž. přenesená",J546,0)</f>
        <v>0</v>
      </c>
      <c r="BI546" s="144">
        <f>IF(N546="nulová",J546,0)</f>
        <v>0</v>
      </c>
      <c r="BJ546" s="18" t="s">
        <v>79</v>
      </c>
      <c r="BK546" s="144">
        <f>ROUND(I546*H546,2)</f>
        <v>25236</v>
      </c>
      <c r="BL546" s="18" t="s">
        <v>168</v>
      </c>
      <c r="BM546" s="143" t="s">
        <v>937</v>
      </c>
    </row>
    <row r="547" spans="2:65" s="1" customFormat="1">
      <c r="B547" s="33"/>
      <c r="D547" s="145" t="s">
        <v>152</v>
      </c>
      <c r="F547" s="146" t="s">
        <v>938</v>
      </c>
      <c r="I547" s="147"/>
      <c r="L547" s="33"/>
      <c r="M547" s="148"/>
      <c r="T547" s="54"/>
      <c r="AT547" s="18" t="s">
        <v>152</v>
      </c>
      <c r="AU547" s="18" t="s">
        <v>81</v>
      </c>
    </row>
    <row r="548" spans="2:65" s="12" customFormat="1">
      <c r="B548" s="159"/>
      <c r="D548" s="160" t="s">
        <v>158</v>
      </c>
      <c r="E548" s="161" t="s">
        <v>19</v>
      </c>
      <c r="F548" s="162" t="s">
        <v>859</v>
      </c>
      <c r="H548" s="161" t="s">
        <v>19</v>
      </c>
      <c r="I548" s="163"/>
      <c r="L548" s="159"/>
      <c r="M548" s="164"/>
      <c r="T548" s="165"/>
      <c r="AT548" s="161" t="s">
        <v>158</v>
      </c>
      <c r="AU548" s="161" t="s">
        <v>81</v>
      </c>
      <c r="AV548" s="12" t="s">
        <v>79</v>
      </c>
      <c r="AW548" s="12" t="s">
        <v>33</v>
      </c>
      <c r="AX548" s="12" t="s">
        <v>72</v>
      </c>
      <c r="AY548" s="161" t="s">
        <v>143</v>
      </c>
    </row>
    <row r="549" spans="2:65" s="13" customFormat="1">
      <c r="B549" s="166"/>
      <c r="D549" s="160" t="s">
        <v>158</v>
      </c>
      <c r="E549" s="167" t="s">
        <v>19</v>
      </c>
      <c r="F549" s="168" t="s">
        <v>939</v>
      </c>
      <c r="H549" s="169">
        <v>36</v>
      </c>
      <c r="I549" s="170"/>
      <c r="L549" s="166"/>
      <c r="M549" s="171"/>
      <c r="T549" s="172"/>
      <c r="AT549" s="167" t="s">
        <v>158</v>
      </c>
      <c r="AU549" s="167" t="s">
        <v>81</v>
      </c>
      <c r="AV549" s="13" t="s">
        <v>81</v>
      </c>
      <c r="AW549" s="13" t="s">
        <v>33</v>
      </c>
      <c r="AX549" s="13" t="s">
        <v>79</v>
      </c>
      <c r="AY549" s="167" t="s">
        <v>143</v>
      </c>
    </row>
    <row r="550" spans="2:65" s="1" customFormat="1" ht="16.5" customHeight="1">
      <c r="B550" s="33"/>
      <c r="C550" s="149" t="s">
        <v>940</v>
      </c>
      <c r="D550" s="149" t="s">
        <v>154</v>
      </c>
      <c r="E550" s="150" t="s">
        <v>941</v>
      </c>
      <c r="F550" s="151" t="s">
        <v>942</v>
      </c>
      <c r="G550" s="152" t="s">
        <v>149</v>
      </c>
      <c r="H550" s="153">
        <v>36</v>
      </c>
      <c r="I550" s="154">
        <v>1374</v>
      </c>
      <c r="J550" s="155">
        <f>ROUND(I550*H550,2)</f>
        <v>49464</v>
      </c>
      <c r="K550" s="151" t="s">
        <v>150</v>
      </c>
      <c r="L550" s="156"/>
      <c r="M550" s="157" t="s">
        <v>19</v>
      </c>
      <c r="N550" s="158" t="s">
        <v>43</v>
      </c>
      <c r="P550" s="141">
        <f>O550*H550</f>
        <v>0</v>
      </c>
      <c r="Q550" s="141">
        <v>3.5899999999999999E-3</v>
      </c>
      <c r="R550" s="141">
        <f>Q550*H550</f>
        <v>0.12923999999999999</v>
      </c>
      <c r="S550" s="141">
        <v>0</v>
      </c>
      <c r="T550" s="142">
        <f>S550*H550</f>
        <v>0</v>
      </c>
      <c r="AR550" s="143" t="s">
        <v>144</v>
      </c>
      <c r="AT550" s="143" t="s">
        <v>154</v>
      </c>
      <c r="AU550" s="143" t="s">
        <v>81</v>
      </c>
      <c r="AY550" s="18" t="s">
        <v>143</v>
      </c>
      <c r="BE550" s="144">
        <f>IF(N550="základní",J550,0)</f>
        <v>49464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8" t="s">
        <v>79</v>
      </c>
      <c r="BK550" s="144">
        <f>ROUND(I550*H550,2)</f>
        <v>49464</v>
      </c>
      <c r="BL550" s="18" t="s">
        <v>168</v>
      </c>
      <c r="BM550" s="143" t="s">
        <v>943</v>
      </c>
    </row>
    <row r="551" spans="2:65" s="1" customFormat="1" ht="24.15" customHeight="1">
      <c r="B551" s="33"/>
      <c r="C551" s="132" t="s">
        <v>944</v>
      </c>
      <c r="D551" s="132" t="s">
        <v>146</v>
      </c>
      <c r="E551" s="133" t="s">
        <v>945</v>
      </c>
      <c r="F551" s="134" t="s">
        <v>946</v>
      </c>
      <c r="G551" s="135" t="s">
        <v>149</v>
      </c>
      <c r="H551" s="136">
        <v>2</v>
      </c>
      <c r="I551" s="137">
        <v>1236</v>
      </c>
      <c r="J551" s="138">
        <f>ROUND(I551*H551,2)</f>
        <v>2472</v>
      </c>
      <c r="K551" s="134" t="s">
        <v>150</v>
      </c>
      <c r="L551" s="33"/>
      <c r="M551" s="139" t="s">
        <v>19</v>
      </c>
      <c r="N551" s="140" t="s">
        <v>43</v>
      </c>
      <c r="P551" s="141">
        <f>O551*H551</f>
        <v>0</v>
      </c>
      <c r="Q551" s="141">
        <v>0</v>
      </c>
      <c r="R551" s="141">
        <f>Q551*H551</f>
        <v>0</v>
      </c>
      <c r="S551" s="141">
        <v>0</v>
      </c>
      <c r="T551" s="142">
        <f>S551*H551</f>
        <v>0</v>
      </c>
      <c r="AR551" s="143" t="s">
        <v>168</v>
      </c>
      <c r="AT551" s="143" t="s">
        <v>146</v>
      </c>
      <c r="AU551" s="143" t="s">
        <v>81</v>
      </c>
      <c r="AY551" s="18" t="s">
        <v>143</v>
      </c>
      <c r="BE551" s="144">
        <f>IF(N551="základní",J551,0)</f>
        <v>2472</v>
      </c>
      <c r="BF551" s="144">
        <f>IF(N551="snížená",J551,0)</f>
        <v>0</v>
      </c>
      <c r="BG551" s="144">
        <f>IF(N551="zákl. přenesená",J551,0)</f>
        <v>0</v>
      </c>
      <c r="BH551" s="144">
        <f>IF(N551="sníž. přenesená",J551,0)</f>
        <v>0</v>
      </c>
      <c r="BI551" s="144">
        <f>IF(N551="nulová",J551,0)</f>
        <v>0</v>
      </c>
      <c r="BJ551" s="18" t="s">
        <v>79</v>
      </c>
      <c r="BK551" s="144">
        <f>ROUND(I551*H551,2)</f>
        <v>2472</v>
      </c>
      <c r="BL551" s="18" t="s">
        <v>168</v>
      </c>
      <c r="BM551" s="143" t="s">
        <v>947</v>
      </c>
    </row>
    <row r="552" spans="2:65" s="1" customFormat="1">
      <c r="B552" s="33"/>
      <c r="D552" s="145" t="s">
        <v>152</v>
      </c>
      <c r="F552" s="146" t="s">
        <v>948</v>
      </c>
      <c r="I552" s="147"/>
      <c r="L552" s="33"/>
      <c r="M552" s="148"/>
      <c r="T552" s="54"/>
      <c r="AT552" s="18" t="s">
        <v>152</v>
      </c>
      <c r="AU552" s="18" t="s">
        <v>81</v>
      </c>
    </row>
    <row r="553" spans="2:65" s="1" customFormat="1" ht="16.5" customHeight="1">
      <c r="B553" s="33"/>
      <c r="C553" s="149" t="s">
        <v>949</v>
      </c>
      <c r="D553" s="149" t="s">
        <v>154</v>
      </c>
      <c r="E553" s="150" t="s">
        <v>950</v>
      </c>
      <c r="F553" s="151" t="s">
        <v>951</v>
      </c>
      <c r="G553" s="152" t="s">
        <v>149</v>
      </c>
      <c r="H553" s="153">
        <v>2</v>
      </c>
      <c r="I553" s="154">
        <v>11820</v>
      </c>
      <c r="J553" s="155">
        <f>ROUND(I553*H553,2)</f>
        <v>23640</v>
      </c>
      <c r="K553" s="151" t="s">
        <v>150</v>
      </c>
      <c r="L553" s="156"/>
      <c r="M553" s="157" t="s">
        <v>19</v>
      </c>
      <c r="N553" s="158" t="s">
        <v>43</v>
      </c>
      <c r="P553" s="141">
        <f>O553*H553</f>
        <v>0</v>
      </c>
      <c r="Q553" s="141">
        <v>1.34E-2</v>
      </c>
      <c r="R553" s="141">
        <f>Q553*H553</f>
        <v>2.6800000000000001E-2</v>
      </c>
      <c r="S553" s="141">
        <v>0</v>
      </c>
      <c r="T553" s="142">
        <f>S553*H553</f>
        <v>0</v>
      </c>
      <c r="AR553" s="143" t="s">
        <v>144</v>
      </c>
      <c r="AT553" s="143" t="s">
        <v>154</v>
      </c>
      <c r="AU553" s="143" t="s">
        <v>81</v>
      </c>
      <c r="AY553" s="18" t="s">
        <v>143</v>
      </c>
      <c r="BE553" s="144">
        <f>IF(N553="základní",J553,0)</f>
        <v>23640</v>
      </c>
      <c r="BF553" s="144">
        <f>IF(N553="snížená",J553,0)</f>
        <v>0</v>
      </c>
      <c r="BG553" s="144">
        <f>IF(N553="zákl. přenesená",J553,0)</f>
        <v>0</v>
      </c>
      <c r="BH553" s="144">
        <f>IF(N553="sníž. přenesená",J553,0)</f>
        <v>0</v>
      </c>
      <c r="BI553" s="144">
        <f>IF(N553="nulová",J553,0)</f>
        <v>0</v>
      </c>
      <c r="BJ553" s="18" t="s">
        <v>79</v>
      </c>
      <c r="BK553" s="144">
        <f>ROUND(I553*H553,2)</f>
        <v>23640</v>
      </c>
      <c r="BL553" s="18" t="s">
        <v>168</v>
      </c>
      <c r="BM553" s="143" t="s">
        <v>952</v>
      </c>
    </row>
    <row r="554" spans="2:65" s="12" customFormat="1">
      <c r="B554" s="159"/>
      <c r="D554" s="160" t="s">
        <v>158</v>
      </c>
      <c r="E554" s="161" t="s">
        <v>19</v>
      </c>
      <c r="F554" s="162" t="s">
        <v>859</v>
      </c>
      <c r="H554" s="161" t="s">
        <v>19</v>
      </c>
      <c r="I554" s="163"/>
      <c r="L554" s="159"/>
      <c r="M554" s="164"/>
      <c r="T554" s="165"/>
      <c r="AT554" s="161" t="s">
        <v>158</v>
      </c>
      <c r="AU554" s="161" t="s">
        <v>81</v>
      </c>
      <c r="AV554" s="12" t="s">
        <v>79</v>
      </c>
      <c r="AW554" s="12" t="s">
        <v>33</v>
      </c>
      <c r="AX554" s="12" t="s">
        <v>72</v>
      </c>
      <c r="AY554" s="161" t="s">
        <v>143</v>
      </c>
    </row>
    <row r="555" spans="2:65" s="13" customFormat="1">
      <c r="B555" s="166"/>
      <c r="D555" s="160" t="s">
        <v>158</v>
      </c>
      <c r="E555" s="167" t="s">
        <v>19</v>
      </c>
      <c r="F555" s="168" t="s">
        <v>81</v>
      </c>
      <c r="H555" s="169">
        <v>2</v>
      </c>
      <c r="I555" s="170"/>
      <c r="L555" s="166"/>
      <c r="M555" s="171"/>
      <c r="T555" s="172"/>
      <c r="AT555" s="167" t="s">
        <v>158</v>
      </c>
      <c r="AU555" s="167" t="s">
        <v>81</v>
      </c>
      <c r="AV555" s="13" t="s">
        <v>81</v>
      </c>
      <c r="AW555" s="13" t="s">
        <v>33</v>
      </c>
      <c r="AX555" s="13" t="s">
        <v>79</v>
      </c>
      <c r="AY555" s="167" t="s">
        <v>143</v>
      </c>
    </row>
    <row r="556" spans="2:65" s="1" customFormat="1" ht="24.15" customHeight="1">
      <c r="B556" s="33"/>
      <c r="C556" s="132" t="s">
        <v>953</v>
      </c>
      <c r="D556" s="132" t="s">
        <v>146</v>
      </c>
      <c r="E556" s="133" t="s">
        <v>954</v>
      </c>
      <c r="F556" s="134" t="s">
        <v>955</v>
      </c>
      <c r="G556" s="135" t="s">
        <v>149</v>
      </c>
      <c r="H556" s="136">
        <v>5</v>
      </c>
      <c r="I556" s="137">
        <v>1314</v>
      </c>
      <c r="J556" s="138">
        <f>ROUND(I556*H556,2)</f>
        <v>6570</v>
      </c>
      <c r="K556" s="134" t="s">
        <v>150</v>
      </c>
      <c r="L556" s="33"/>
      <c r="M556" s="139" t="s">
        <v>19</v>
      </c>
      <c r="N556" s="140" t="s">
        <v>43</v>
      </c>
      <c r="P556" s="141">
        <f>O556*H556</f>
        <v>0</v>
      </c>
      <c r="Q556" s="141">
        <v>0</v>
      </c>
      <c r="R556" s="141">
        <f>Q556*H556</f>
        <v>0</v>
      </c>
      <c r="S556" s="141">
        <v>0</v>
      </c>
      <c r="T556" s="142">
        <f>S556*H556</f>
        <v>0</v>
      </c>
      <c r="AR556" s="143" t="s">
        <v>168</v>
      </c>
      <c r="AT556" s="143" t="s">
        <v>146</v>
      </c>
      <c r="AU556" s="143" t="s">
        <v>81</v>
      </c>
      <c r="AY556" s="18" t="s">
        <v>143</v>
      </c>
      <c r="BE556" s="144">
        <f>IF(N556="základní",J556,0)</f>
        <v>6570</v>
      </c>
      <c r="BF556" s="144">
        <f>IF(N556="snížená",J556,0)</f>
        <v>0</v>
      </c>
      <c r="BG556" s="144">
        <f>IF(N556="zákl. přenesená",J556,0)</f>
        <v>0</v>
      </c>
      <c r="BH556" s="144">
        <f>IF(N556="sníž. přenesená",J556,0)</f>
        <v>0</v>
      </c>
      <c r="BI556" s="144">
        <f>IF(N556="nulová",J556,0)</f>
        <v>0</v>
      </c>
      <c r="BJ556" s="18" t="s">
        <v>79</v>
      </c>
      <c r="BK556" s="144">
        <f>ROUND(I556*H556,2)</f>
        <v>6570</v>
      </c>
      <c r="BL556" s="18" t="s">
        <v>168</v>
      </c>
      <c r="BM556" s="143" t="s">
        <v>956</v>
      </c>
    </row>
    <row r="557" spans="2:65" s="1" customFormat="1">
      <c r="B557" s="33"/>
      <c r="D557" s="145" t="s">
        <v>152</v>
      </c>
      <c r="F557" s="146" t="s">
        <v>957</v>
      </c>
      <c r="I557" s="147"/>
      <c r="L557" s="33"/>
      <c r="M557" s="148"/>
      <c r="T557" s="54"/>
      <c r="AT557" s="18" t="s">
        <v>152</v>
      </c>
      <c r="AU557" s="18" t="s">
        <v>81</v>
      </c>
    </row>
    <row r="558" spans="2:65" s="1" customFormat="1" ht="16.5" customHeight="1">
      <c r="B558" s="33"/>
      <c r="C558" s="149" t="s">
        <v>958</v>
      </c>
      <c r="D558" s="149" t="s">
        <v>154</v>
      </c>
      <c r="E558" s="150" t="s">
        <v>959</v>
      </c>
      <c r="F558" s="151" t="s">
        <v>960</v>
      </c>
      <c r="G558" s="152" t="s">
        <v>149</v>
      </c>
      <c r="H558" s="153">
        <v>5</v>
      </c>
      <c r="I558" s="154">
        <v>6780</v>
      </c>
      <c r="J558" s="155">
        <f>ROUND(I558*H558,2)</f>
        <v>33900</v>
      </c>
      <c r="K558" s="151" t="s">
        <v>150</v>
      </c>
      <c r="L558" s="156"/>
      <c r="M558" s="157" t="s">
        <v>19</v>
      </c>
      <c r="N558" s="158" t="s">
        <v>43</v>
      </c>
      <c r="P558" s="141">
        <f>O558*H558</f>
        <v>0</v>
      </c>
      <c r="Q558" s="141">
        <v>1.1220000000000001E-2</v>
      </c>
      <c r="R558" s="141">
        <f>Q558*H558</f>
        <v>5.6100000000000004E-2</v>
      </c>
      <c r="S558" s="141">
        <v>0</v>
      </c>
      <c r="T558" s="142">
        <f>S558*H558</f>
        <v>0</v>
      </c>
      <c r="AR558" s="143" t="s">
        <v>144</v>
      </c>
      <c r="AT558" s="143" t="s">
        <v>154</v>
      </c>
      <c r="AU558" s="143" t="s">
        <v>81</v>
      </c>
      <c r="AY558" s="18" t="s">
        <v>143</v>
      </c>
      <c r="BE558" s="144">
        <f>IF(N558="základní",J558,0)</f>
        <v>33900</v>
      </c>
      <c r="BF558" s="144">
        <f>IF(N558="snížená",J558,0)</f>
        <v>0</v>
      </c>
      <c r="BG558" s="144">
        <f>IF(N558="zákl. přenesená",J558,0)</f>
        <v>0</v>
      </c>
      <c r="BH558" s="144">
        <f>IF(N558="sníž. přenesená",J558,0)</f>
        <v>0</v>
      </c>
      <c r="BI558" s="144">
        <f>IF(N558="nulová",J558,0)</f>
        <v>0</v>
      </c>
      <c r="BJ558" s="18" t="s">
        <v>79</v>
      </c>
      <c r="BK558" s="144">
        <f>ROUND(I558*H558,2)</f>
        <v>33900</v>
      </c>
      <c r="BL558" s="18" t="s">
        <v>168</v>
      </c>
      <c r="BM558" s="143" t="s">
        <v>961</v>
      </c>
    </row>
    <row r="559" spans="2:65" s="12" customFormat="1">
      <c r="B559" s="159"/>
      <c r="D559" s="160" t="s">
        <v>158</v>
      </c>
      <c r="E559" s="161" t="s">
        <v>19</v>
      </c>
      <c r="F559" s="162" t="s">
        <v>859</v>
      </c>
      <c r="H559" s="161" t="s">
        <v>19</v>
      </c>
      <c r="I559" s="163"/>
      <c r="L559" s="159"/>
      <c r="M559" s="164"/>
      <c r="T559" s="165"/>
      <c r="AT559" s="161" t="s">
        <v>158</v>
      </c>
      <c r="AU559" s="161" t="s">
        <v>81</v>
      </c>
      <c r="AV559" s="12" t="s">
        <v>79</v>
      </c>
      <c r="AW559" s="12" t="s">
        <v>33</v>
      </c>
      <c r="AX559" s="12" t="s">
        <v>72</v>
      </c>
      <c r="AY559" s="161" t="s">
        <v>143</v>
      </c>
    </row>
    <row r="560" spans="2:65" s="13" customFormat="1">
      <c r="B560" s="166"/>
      <c r="D560" s="160" t="s">
        <v>158</v>
      </c>
      <c r="E560" s="167" t="s">
        <v>19</v>
      </c>
      <c r="F560" s="168" t="s">
        <v>172</v>
      </c>
      <c r="H560" s="169">
        <v>5</v>
      </c>
      <c r="I560" s="170"/>
      <c r="L560" s="166"/>
      <c r="M560" s="171"/>
      <c r="T560" s="172"/>
      <c r="AT560" s="167" t="s">
        <v>158</v>
      </c>
      <c r="AU560" s="167" t="s">
        <v>81</v>
      </c>
      <c r="AV560" s="13" t="s">
        <v>81</v>
      </c>
      <c r="AW560" s="13" t="s">
        <v>33</v>
      </c>
      <c r="AX560" s="13" t="s">
        <v>79</v>
      </c>
      <c r="AY560" s="167" t="s">
        <v>143</v>
      </c>
    </row>
    <row r="561" spans="2:65" s="1" customFormat="1" ht="24.15" customHeight="1">
      <c r="B561" s="33"/>
      <c r="C561" s="132" t="s">
        <v>962</v>
      </c>
      <c r="D561" s="132" t="s">
        <v>146</v>
      </c>
      <c r="E561" s="133" t="s">
        <v>963</v>
      </c>
      <c r="F561" s="134" t="s">
        <v>964</v>
      </c>
      <c r="G561" s="135" t="s">
        <v>149</v>
      </c>
      <c r="H561" s="136">
        <v>2</v>
      </c>
      <c r="I561" s="137">
        <v>4280</v>
      </c>
      <c r="J561" s="138">
        <f>ROUND(I561*H561,2)</f>
        <v>8560</v>
      </c>
      <c r="K561" s="134" t="s">
        <v>150</v>
      </c>
      <c r="L561" s="33"/>
      <c r="M561" s="139" t="s">
        <v>19</v>
      </c>
      <c r="N561" s="140" t="s">
        <v>43</v>
      </c>
      <c r="P561" s="141">
        <f>O561*H561</f>
        <v>0</v>
      </c>
      <c r="Q561" s="141">
        <v>0</v>
      </c>
      <c r="R561" s="141">
        <f>Q561*H561</f>
        <v>0</v>
      </c>
      <c r="S561" s="141">
        <v>0</v>
      </c>
      <c r="T561" s="142">
        <f>S561*H561</f>
        <v>0</v>
      </c>
      <c r="AR561" s="143" t="s">
        <v>168</v>
      </c>
      <c r="AT561" s="143" t="s">
        <v>146</v>
      </c>
      <c r="AU561" s="143" t="s">
        <v>81</v>
      </c>
      <c r="AY561" s="18" t="s">
        <v>143</v>
      </c>
      <c r="BE561" s="144">
        <f>IF(N561="základní",J561,0)</f>
        <v>8560</v>
      </c>
      <c r="BF561" s="144">
        <f>IF(N561="snížená",J561,0)</f>
        <v>0</v>
      </c>
      <c r="BG561" s="144">
        <f>IF(N561="zákl. přenesená",J561,0)</f>
        <v>0</v>
      </c>
      <c r="BH561" s="144">
        <f>IF(N561="sníž. přenesená",J561,0)</f>
        <v>0</v>
      </c>
      <c r="BI561" s="144">
        <f>IF(N561="nulová",J561,0)</f>
        <v>0</v>
      </c>
      <c r="BJ561" s="18" t="s">
        <v>79</v>
      </c>
      <c r="BK561" s="144">
        <f>ROUND(I561*H561,2)</f>
        <v>8560</v>
      </c>
      <c r="BL561" s="18" t="s">
        <v>168</v>
      </c>
      <c r="BM561" s="143" t="s">
        <v>965</v>
      </c>
    </row>
    <row r="562" spans="2:65" s="1" customFormat="1">
      <c r="B562" s="33"/>
      <c r="D562" s="145" t="s">
        <v>152</v>
      </c>
      <c r="F562" s="146" t="s">
        <v>966</v>
      </c>
      <c r="I562" s="147"/>
      <c r="L562" s="33"/>
      <c r="M562" s="148"/>
      <c r="T562" s="54"/>
      <c r="AT562" s="18" t="s">
        <v>152</v>
      </c>
      <c r="AU562" s="18" t="s">
        <v>81</v>
      </c>
    </row>
    <row r="563" spans="2:65" s="1" customFormat="1" ht="16.5" customHeight="1">
      <c r="B563" s="33"/>
      <c r="C563" s="149" t="s">
        <v>967</v>
      </c>
      <c r="D563" s="149" t="s">
        <v>154</v>
      </c>
      <c r="E563" s="150" t="s">
        <v>968</v>
      </c>
      <c r="F563" s="151" t="s">
        <v>969</v>
      </c>
      <c r="G563" s="152" t="s">
        <v>149</v>
      </c>
      <c r="H563" s="153">
        <v>2</v>
      </c>
      <c r="I563" s="154">
        <v>7343</v>
      </c>
      <c r="J563" s="155">
        <f>ROUND(I563*H563,2)</f>
        <v>14686</v>
      </c>
      <c r="K563" s="151" t="s">
        <v>19</v>
      </c>
      <c r="L563" s="156"/>
      <c r="M563" s="157" t="s">
        <v>19</v>
      </c>
      <c r="N563" s="158" t="s">
        <v>43</v>
      </c>
      <c r="P563" s="141">
        <f>O563*H563</f>
        <v>0</v>
      </c>
      <c r="Q563" s="141">
        <v>7.77E-3</v>
      </c>
      <c r="R563" s="141">
        <f>Q563*H563</f>
        <v>1.554E-2</v>
      </c>
      <c r="S563" s="141">
        <v>0</v>
      </c>
      <c r="T563" s="142">
        <f>S563*H563</f>
        <v>0</v>
      </c>
      <c r="AR563" s="143" t="s">
        <v>144</v>
      </c>
      <c r="AT563" s="143" t="s">
        <v>154</v>
      </c>
      <c r="AU563" s="143" t="s">
        <v>81</v>
      </c>
      <c r="AY563" s="18" t="s">
        <v>143</v>
      </c>
      <c r="BE563" s="144">
        <f>IF(N563="základní",J563,0)</f>
        <v>14686</v>
      </c>
      <c r="BF563" s="144">
        <f>IF(N563="snížená",J563,0)</f>
        <v>0</v>
      </c>
      <c r="BG563" s="144">
        <f>IF(N563="zákl. přenesená",J563,0)</f>
        <v>0</v>
      </c>
      <c r="BH563" s="144">
        <f>IF(N563="sníž. přenesená",J563,0)</f>
        <v>0</v>
      </c>
      <c r="BI563" s="144">
        <f>IF(N563="nulová",J563,0)</f>
        <v>0</v>
      </c>
      <c r="BJ563" s="18" t="s">
        <v>79</v>
      </c>
      <c r="BK563" s="144">
        <f>ROUND(I563*H563,2)</f>
        <v>14686</v>
      </c>
      <c r="BL563" s="18" t="s">
        <v>168</v>
      </c>
      <c r="BM563" s="143" t="s">
        <v>970</v>
      </c>
    </row>
    <row r="564" spans="2:65" s="12" customFormat="1">
      <c r="B564" s="159"/>
      <c r="D564" s="160" t="s">
        <v>158</v>
      </c>
      <c r="E564" s="161" t="s">
        <v>19</v>
      </c>
      <c r="F564" s="162" t="s">
        <v>859</v>
      </c>
      <c r="H564" s="161" t="s">
        <v>19</v>
      </c>
      <c r="I564" s="163"/>
      <c r="L564" s="159"/>
      <c r="M564" s="164"/>
      <c r="T564" s="165"/>
      <c r="AT564" s="161" t="s">
        <v>158</v>
      </c>
      <c r="AU564" s="161" t="s">
        <v>81</v>
      </c>
      <c r="AV564" s="12" t="s">
        <v>79</v>
      </c>
      <c r="AW564" s="12" t="s">
        <v>33</v>
      </c>
      <c r="AX564" s="12" t="s">
        <v>72</v>
      </c>
      <c r="AY564" s="161" t="s">
        <v>143</v>
      </c>
    </row>
    <row r="565" spans="2:65" s="12" customFormat="1">
      <c r="B565" s="159"/>
      <c r="D565" s="160" t="s">
        <v>158</v>
      </c>
      <c r="E565" s="161" t="s">
        <v>19</v>
      </c>
      <c r="F565" s="162" t="s">
        <v>161</v>
      </c>
      <c r="H565" s="161" t="s">
        <v>19</v>
      </c>
      <c r="I565" s="163"/>
      <c r="L565" s="159"/>
      <c r="M565" s="164"/>
      <c r="T565" s="165"/>
      <c r="AT565" s="161" t="s">
        <v>158</v>
      </c>
      <c r="AU565" s="161" t="s">
        <v>81</v>
      </c>
      <c r="AV565" s="12" t="s">
        <v>79</v>
      </c>
      <c r="AW565" s="12" t="s">
        <v>33</v>
      </c>
      <c r="AX565" s="12" t="s">
        <v>72</v>
      </c>
      <c r="AY565" s="161" t="s">
        <v>143</v>
      </c>
    </row>
    <row r="566" spans="2:65" s="13" customFormat="1">
      <c r="B566" s="166"/>
      <c r="D566" s="160" t="s">
        <v>158</v>
      </c>
      <c r="E566" s="167" t="s">
        <v>19</v>
      </c>
      <c r="F566" s="168" t="s">
        <v>81</v>
      </c>
      <c r="H566" s="169">
        <v>2</v>
      </c>
      <c r="I566" s="170"/>
      <c r="L566" s="166"/>
      <c r="M566" s="171"/>
      <c r="T566" s="172"/>
      <c r="AT566" s="167" t="s">
        <v>158</v>
      </c>
      <c r="AU566" s="167" t="s">
        <v>81</v>
      </c>
      <c r="AV566" s="13" t="s">
        <v>81</v>
      </c>
      <c r="AW566" s="13" t="s">
        <v>33</v>
      </c>
      <c r="AX566" s="13" t="s">
        <v>79</v>
      </c>
      <c r="AY566" s="167" t="s">
        <v>143</v>
      </c>
    </row>
    <row r="567" spans="2:65" s="1" customFormat="1" ht="24.15" customHeight="1">
      <c r="B567" s="33"/>
      <c r="C567" s="132" t="s">
        <v>402</v>
      </c>
      <c r="D567" s="132" t="s">
        <v>146</v>
      </c>
      <c r="E567" s="133" t="s">
        <v>971</v>
      </c>
      <c r="F567" s="134" t="s">
        <v>972</v>
      </c>
      <c r="G567" s="135" t="s">
        <v>149</v>
      </c>
      <c r="H567" s="136">
        <v>8</v>
      </c>
      <c r="I567" s="137">
        <v>2090</v>
      </c>
      <c r="J567" s="138">
        <f>ROUND(I567*H567,2)</f>
        <v>16720</v>
      </c>
      <c r="K567" s="134" t="s">
        <v>150</v>
      </c>
      <c r="L567" s="33"/>
      <c r="M567" s="139" t="s">
        <v>19</v>
      </c>
      <c r="N567" s="140" t="s">
        <v>43</v>
      </c>
      <c r="P567" s="141">
        <f>O567*H567</f>
        <v>0</v>
      </c>
      <c r="Q567" s="141">
        <v>0</v>
      </c>
      <c r="R567" s="141">
        <f>Q567*H567</f>
        <v>0</v>
      </c>
      <c r="S567" s="141">
        <v>0</v>
      </c>
      <c r="T567" s="142">
        <f>S567*H567</f>
        <v>0</v>
      </c>
      <c r="AR567" s="143" t="s">
        <v>168</v>
      </c>
      <c r="AT567" s="143" t="s">
        <v>146</v>
      </c>
      <c r="AU567" s="143" t="s">
        <v>81</v>
      </c>
      <c r="AY567" s="18" t="s">
        <v>143</v>
      </c>
      <c r="BE567" s="144">
        <f>IF(N567="základní",J567,0)</f>
        <v>16720</v>
      </c>
      <c r="BF567" s="144">
        <f>IF(N567="snížená",J567,0)</f>
        <v>0</v>
      </c>
      <c r="BG567" s="144">
        <f>IF(N567="zákl. přenesená",J567,0)</f>
        <v>0</v>
      </c>
      <c r="BH567" s="144">
        <f>IF(N567="sníž. přenesená",J567,0)</f>
        <v>0</v>
      </c>
      <c r="BI567" s="144">
        <f>IF(N567="nulová",J567,0)</f>
        <v>0</v>
      </c>
      <c r="BJ567" s="18" t="s">
        <v>79</v>
      </c>
      <c r="BK567" s="144">
        <f>ROUND(I567*H567,2)</f>
        <v>16720</v>
      </c>
      <c r="BL567" s="18" t="s">
        <v>168</v>
      </c>
      <c r="BM567" s="143" t="s">
        <v>973</v>
      </c>
    </row>
    <row r="568" spans="2:65" s="1" customFormat="1">
      <c r="B568" s="33"/>
      <c r="D568" s="145" t="s">
        <v>152</v>
      </c>
      <c r="F568" s="146" t="s">
        <v>974</v>
      </c>
      <c r="I568" s="147"/>
      <c r="L568" s="33"/>
      <c r="M568" s="148"/>
      <c r="T568" s="54"/>
      <c r="AT568" s="18" t="s">
        <v>152</v>
      </c>
      <c r="AU568" s="18" t="s">
        <v>81</v>
      </c>
    </row>
    <row r="569" spans="2:65" s="1" customFormat="1" ht="16.5" customHeight="1">
      <c r="B569" s="33"/>
      <c r="C569" s="149" t="s">
        <v>975</v>
      </c>
      <c r="D569" s="149" t="s">
        <v>154</v>
      </c>
      <c r="E569" s="150" t="s">
        <v>976</v>
      </c>
      <c r="F569" s="151" t="s">
        <v>977</v>
      </c>
      <c r="G569" s="152" t="s">
        <v>149</v>
      </c>
      <c r="H569" s="153">
        <v>4</v>
      </c>
      <c r="I569" s="154">
        <v>1463</v>
      </c>
      <c r="J569" s="155">
        <f>ROUND(I569*H569,2)</f>
        <v>5852</v>
      </c>
      <c r="K569" s="151" t="s">
        <v>19</v>
      </c>
      <c r="L569" s="156"/>
      <c r="M569" s="157" t="s">
        <v>19</v>
      </c>
      <c r="N569" s="158" t="s">
        <v>43</v>
      </c>
      <c r="P569" s="141">
        <f>O569*H569</f>
        <v>0</v>
      </c>
      <c r="Q569" s="141">
        <v>1.34E-3</v>
      </c>
      <c r="R569" s="141">
        <f>Q569*H569</f>
        <v>5.3600000000000002E-3</v>
      </c>
      <c r="S569" s="141">
        <v>0</v>
      </c>
      <c r="T569" s="142">
        <f>S569*H569</f>
        <v>0</v>
      </c>
      <c r="AR569" s="143" t="s">
        <v>144</v>
      </c>
      <c r="AT569" s="143" t="s">
        <v>154</v>
      </c>
      <c r="AU569" s="143" t="s">
        <v>81</v>
      </c>
      <c r="AY569" s="18" t="s">
        <v>143</v>
      </c>
      <c r="BE569" s="144">
        <f>IF(N569="základní",J569,0)</f>
        <v>5852</v>
      </c>
      <c r="BF569" s="144">
        <f>IF(N569="snížená",J569,0)</f>
        <v>0</v>
      </c>
      <c r="BG569" s="144">
        <f>IF(N569="zákl. přenesená",J569,0)</f>
        <v>0</v>
      </c>
      <c r="BH569" s="144">
        <f>IF(N569="sníž. přenesená",J569,0)</f>
        <v>0</v>
      </c>
      <c r="BI569" s="144">
        <f>IF(N569="nulová",J569,0)</f>
        <v>0</v>
      </c>
      <c r="BJ569" s="18" t="s">
        <v>79</v>
      </c>
      <c r="BK569" s="144">
        <f>ROUND(I569*H569,2)</f>
        <v>5852</v>
      </c>
      <c r="BL569" s="18" t="s">
        <v>168</v>
      </c>
      <c r="BM569" s="143" t="s">
        <v>978</v>
      </c>
    </row>
    <row r="570" spans="2:65" s="12" customFormat="1">
      <c r="B570" s="159"/>
      <c r="D570" s="160" t="s">
        <v>158</v>
      </c>
      <c r="E570" s="161" t="s">
        <v>19</v>
      </c>
      <c r="F570" s="162" t="s">
        <v>859</v>
      </c>
      <c r="H570" s="161" t="s">
        <v>19</v>
      </c>
      <c r="I570" s="163"/>
      <c r="L570" s="159"/>
      <c r="M570" s="164"/>
      <c r="T570" s="165"/>
      <c r="AT570" s="161" t="s">
        <v>158</v>
      </c>
      <c r="AU570" s="161" t="s">
        <v>81</v>
      </c>
      <c r="AV570" s="12" t="s">
        <v>79</v>
      </c>
      <c r="AW570" s="12" t="s">
        <v>33</v>
      </c>
      <c r="AX570" s="12" t="s">
        <v>72</v>
      </c>
      <c r="AY570" s="161" t="s">
        <v>143</v>
      </c>
    </row>
    <row r="571" spans="2:65" s="12" customFormat="1">
      <c r="B571" s="159"/>
      <c r="D571" s="160" t="s">
        <v>158</v>
      </c>
      <c r="E571" s="161" t="s">
        <v>19</v>
      </c>
      <c r="F571" s="162" t="s">
        <v>161</v>
      </c>
      <c r="H571" s="161" t="s">
        <v>19</v>
      </c>
      <c r="I571" s="163"/>
      <c r="L571" s="159"/>
      <c r="M571" s="164"/>
      <c r="T571" s="165"/>
      <c r="AT571" s="161" t="s">
        <v>158</v>
      </c>
      <c r="AU571" s="161" t="s">
        <v>81</v>
      </c>
      <c r="AV571" s="12" t="s">
        <v>79</v>
      </c>
      <c r="AW571" s="12" t="s">
        <v>33</v>
      </c>
      <c r="AX571" s="12" t="s">
        <v>72</v>
      </c>
      <c r="AY571" s="161" t="s">
        <v>143</v>
      </c>
    </row>
    <row r="572" spans="2:65" s="13" customFormat="1">
      <c r="B572" s="166"/>
      <c r="D572" s="160" t="s">
        <v>158</v>
      </c>
      <c r="E572" s="167" t="s">
        <v>19</v>
      </c>
      <c r="F572" s="168" t="s">
        <v>168</v>
      </c>
      <c r="H572" s="169">
        <v>4</v>
      </c>
      <c r="I572" s="170"/>
      <c r="L572" s="166"/>
      <c r="M572" s="171"/>
      <c r="T572" s="172"/>
      <c r="AT572" s="167" t="s">
        <v>158</v>
      </c>
      <c r="AU572" s="167" t="s">
        <v>81</v>
      </c>
      <c r="AV572" s="13" t="s">
        <v>81</v>
      </c>
      <c r="AW572" s="13" t="s">
        <v>33</v>
      </c>
      <c r="AX572" s="13" t="s">
        <v>79</v>
      </c>
      <c r="AY572" s="167" t="s">
        <v>143</v>
      </c>
    </row>
    <row r="573" spans="2:65" s="1" customFormat="1" ht="16.5" customHeight="1">
      <c r="B573" s="33"/>
      <c r="C573" s="149" t="s">
        <v>979</v>
      </c>
      <c r="D573" s="149" t="s">
        <v>154</v>
      </c>
      <c r="E573" s="150" t="s">
        <v>980</v>
      </c>
      <c r="F573" s="151" t="s">
        <v>981</v>
      </c>
      <c r="G573" s="152" t="s">
        <v>149</v>
      </c>
      <c r="H573" s="153">
        <v>4</v>
      </c>
      <c r="I573" s="154">
        <v>2322</v>
      </c>
      <c r="J573" s="155">
        <f>ROUND(I573*H573,2)</f>
        <v>9288</v>
      </c>
      <c r="K573" s="151" t="s">
        <v>19</v>
      </c>
      <c r="L573" s="156"/>
      <c r="M573" s="157" t="s">
        <v>19</v>
      </c>
      <c r="N573" s="158" t="s">
        <v>43</v>
      </c>
      <c r="P573" s="141">
        <f>O573*H573</f>
        <v>0</v>
      </c>
      <c r="Q573" s="141">
        <v>5.5300000000000002E-3</v>
      </c>
      <c r="R573" s="141">
        <f>Q573*H573</f>
        <v>2.2120000000000001E-2</v>
      </c>
      <c r="S573" s="141">
        <v>0</v>
      </c>
      <c r="T573" s="142">
        <f>S573*H573</f>
        <v>0</v>
      </c>
      <c r="AR573" s="143" t="s">
        <v>144</v>
      </c>
      <c r="AT573" s="143" t="s">
        <v>154</v>
      </c>
      <c r="AU573" s="143" t="s">
        <v>81</v>
      </c>
      <c r="AY573" s="18" t="s">
        <v>143</v>
      </c>
      <c r="BE573" s="144">
        <f>IF(N573="základní",J573,0)</f>
        <v>9288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8" t="s">
        <v>79</v>
      </c>
      <c r="BK573" s="144">
        <f>ROUND(I573*H573,2)</f>
        <v>9288</v>
      </c>
      <c r="BL573" s="18" t="s">
        <v>168</v>
      </c>
      <c r="BM573" s="143" t="s">
        <v>982</v>
      </c>
    </row>
    <row r="574" spans="2:65" s="12" customFormat="1">
      <c r="B574" s="159"/>
      <c r="D574" s="160" t="s">
        <v>158</v>
      </c>
      <c r="E574" s="161" t="s">
        <v>19</v>
      </c>
      <c r="F574" s="162" t="s">
        <v>859</v>
      </c>
      <c r="H574" s="161" t="s">
        <v>19</v>
      </c>
      <c r="I574" s="163"/>
      <c r="L574" s="159"/>
      <c r="M574" s="164"/>
      <c r="T574" s="165"/>
      <c r="AT574" s="161" t="s">
        <v>158</v>
      </c>
      <c r="AU574" s="161" t="s">
        <v>81</v>
      </c>
      <c r="AV574" s="12" t="s">
        <v>79</v>
      </c>
      <c r="AW574" s="12" t="s">
        <v>33</v>
      </c>
      <c r="AX574" s="12" t="s">
        <v>72</v>
      </c>
      <c r="AY574" s="161" t="s">
        <v>143</v>
      </c>
    </row>
    <row r="575" spans="2:65" s="12" customFormat="1">
      <c r="B575" s="159"/>
      <c r="D575" s="160" t="s">
        <v>158</v>
      </c>
      <c r="E575" s="161" t="s">
        <v>19</v>
      </c>
      <c r="F575" s="162" t="s">
        <v>161</v>
      </c>
      <c r="H575" s="161" t="s">
        <v>19</v>
      </c>
      <c r="I575" s="163"/>
      <c r="L575" s="159"/>
      <c r="M575" s="164"/>
      <c r="T575" s="165"/>
      <c r="AT575" s="161" t="s">
        <v>158</v>
      </c>
      <c r="AU575" s="161" t="s">
        <v>81</v>
      </c>
      <c r="AV575" s="12" t="s">
        <v>79</v>
      </c>
      <c r="AW575" s="12" t="s">
        <v>33</v>
      </c>
      <c r="AX575" s="12" t="s">
        <v>72</v>
      </c>
      <c r="AY575" s="161" t="s">
        <v>143</v>
      </c>
    </row>
    <row r="576" spans="2:65" s="13" customFormat="1">
      <c r="B576" s="166"/>
      <c r="D576" s="160" t="s">
        <v>158</v>
      </c>
      <c r="E576" s="167" t="s">
        <v>19</v>
      </c>
      <c r="F576" s="168" t="s">
        <v>168</v>
      </c>
      <c r="H576" s="169">
        <v>4</v>
      </c>
      <c r="I576" s="170"/>
      <c r="L576" s="166"/>
      <c r="M576" s="171"/>
      <c r="T576" s="172"/>
      <c r="AT576" s="167" t="s">
        <v>158</v>
      </c>
      <c r="AU576" s="167" t="s">
        <v>81</v>
      </c>
      <c r="AV576" s="13" t="s">
        <v>81</v>
      </c>
      <c r="AW576" s="13" t="s">
        <v>33</v>
      </c>
      <c r="AX576" s="13" t="s">
        <v>79</v>
      </c>
      <c r="AY576" s="167" t="s">
        <v>143</v>
      </c>
    </row>
    <row r="577" spans="2:65" s="1" customFormat="1" ht="24.15" customHeight="1">
      <c r="B577" s="33"/>
      <c r="C577" s="132" t="s">
        <v>983</v>
      </c>
      <c r="D577" s="132" t="s">
        <v>146</v>
      </c>
      <c r="E577" s="133" t="s">
        <v>984</v>
      </c>
      <c r="F577" s="134" t="s">
        <v>985</v>
      </c>
      <c r="G577" s="135" t="s">
        <v>149</v>
      </c>
      <c r="H577" s="136">
        <v>1</v>
      </c>
      <c r="I577" s="137">
        <v>3450</v>
      </c>
      <c r="J577" s="138">
        <f>ROUND(I577*H577,2)</f>
        <v>3450</v>
      </c>
      <c r="K577" s="134" t="s">
        <v>150</v>
      </c>
      <c r="L577" s="33"/>
      <c r="M577" s="139" t="s">
        <v>19</v>
      </c>
      <c r="N577" s="140" t="s">
        <v>43</v>
      </c>
      <c r="P577" s="141">
        <f>O577*H577</f>
        <v>0</v>
      </c>
      <c r="Q577" s="141">
        <v>1.6199999999999999E-3</v>
      </c>
      <c r="R577" s="141">
        <f>Q577*H577</f>
        <v>1.6199999999999999E-3</v>
      </c>
      <c r="S577" s="141">
        <v>0</v>
      </c>
      <c r="T577" s="142">
        <f>S577*H577</f>
        <v>0</v>
      </c>
      <c r="AR577" s="143" t="s">
        <v>168</v>
      </c>
      <c r="AT577" s="143" t="s">
        <v>146</v>
      </c>
      <c r="AU577" s="143" t="s">
        <v>81</v>
      </c>
      <c r="AY577" s="18" t="s">
        <v>143</v>
      </c>
      <c r="BE577" s="144">
        <f>IF(N577="základní",J577,0)</f>
        <v>3450</v>
      </c>
      <c r="BF577" s="144">
        <f>IF(N577="snížená",J577,0)</f>
        <v>0</v>
      </c>
      <c r="BG577" s="144">
        <f>IF(N577="zákl. přenesená",J577,0)</f>
        <v>0</v>
      </c>
      <c r="BH577" s="144">
        <f>IF(N577="sníž. přenesená",J577,0)</f>
        <v>0</v>
      </c>
      <c r="BI577" s="144">
        <f>IF(N577="nulová",J577,0)</f>
        <v>0</v>
      </c>
      <c r="BJ577" s="18" t="s">
        <v>79</v>
      </c>
      <c r="BK577" s="144">
        <f>ROUND(I577*H577,2)</f>
        <v>3450</v>
      </c>
      <c r="BL577" s="18" t="s">
        <v>168</v>
      </c>
      <c r="BM577" s="143" t="s">
        <v>986</v>
      </c>
    </row>
    <row r="578" spans="2:65" s="1" customFormat="1">
      <c r="B578" s="33"/>
      <c r="D578" s="145" t="s">
        <v>152</v>
      </c>
      <c r="F578" s="146" t="s">
        <v>987</v>
      </c>
      <c r="I578" s="147"/>
      <c r="L578" s="33"/>
      <c r="M578" s="148"/>
      <c r="T578" s="54"/>
      <c r="AT578" s="18" t="s">
        <v>152</v>
      </c>
      <c r="AU578" s="18" t="s">
        <v>81</v>
      </c>
    </row>
    <row r="579" spans="2:65" s="12" customFormat="1">
      <c r="B579" s="159"/>
      <c r="D579" s="160" t="s">
        <v>158</v>
      </c>
      <c r="E579" s="161" t="s">
        <v>19</v>
      </c>
      <c r="F579" s="162" t="s">
        <v>246</v>
      </c>
      <c r="H579" s="161" t="s">
        <v>19</v>
      </c>
      <c r="I579" s="163"/>
      <c r="L579" s="159"/>
      <c r="M579" s="164"/>
      <c r="T579" s="165"/>
      <c r="AT579" s="161" t="s">
        <v>158</v>
      </c>
      <c r="AU579" s="161" t="s">
        <v>81</v>
      </c>
      <c r="AV579" s="12" t="s">
        <v>79</v>
      </c>
      <c r="AW579" s="12" t="s">
        <v>33</v>
      </c>
      <c r="AX579" s="12" t="s">
        <v>72</v>
      </c>
      <c r="AY579" s="161" t="s">
        <v>143</v>
      </c>
    </row>
    <row r="580" spans="2:65" s="12" customFormat="1">
      <c r="B580" s="159"/>
      <c r="D580" s="160" t="s">
        <v>158</v>
      </c>
      <c r="E580" s="161" t="s">
        <v>19</v>
      </c>
      <c r="F580" s="162" t="s">
        <v>859</v>
      </c>
      <c r="H580" s="161" t="s">
        <v>19</v>
      </c>
      <c r="I580" s="163"/>
      <c r="L580" s="159"/>
      <c r="M580" s="164"/>
      <c r="T580" s="165"/>
      <c r="AT580" s="161" t="s">
        <v>158</v>
      </c>
      <c r="AU580" s="161" t="s">
        <v>81</v>
      </c>
      <c r="AV580" s="12" t="s">
        <v>79</v>
      </c>
      <c r="AW580" s="12" t="s">
        <v>33</v>
      </c>
      <c r="AX580" s="12" t="s">
        <v>72</v>
      </c>
      <c r="AY580" s="161" t="s">
        <v>143</v>
      </c>
    </row>
    <row r="581" spans="2:65" s="13" customFormat="1">
      <c r="B581" s="166"/>
      <c r="D581" s="160" t="s">
        <v>158</v>
      </c>
      <c r="E581" s="167" t="s">
        <v>19</v>
      </c>
      <c r="F581" s="168" t="s">
        <v>79</v>
      </c>
      <c r="H581" s="169">
        <v>1</v>
      </c>
      <c r="I581" s="170"/>
      <c r="L581" s="166"/>
      <c r="M581" s="171"/>
      <c r="T581" s="172"/>
      <c r="AT581" s="167" t="s">
        <v>158</v>
      </c>
      <c r="AU581" s="167" t="s">
        <v>81</v>
      </c>
      <c r="AV581" s="13" t="s">
        <v>81</v>
      </c>
      <c r="AW581" s="13" t="s">
        <v>33</v>
      </c>
      <c r="AX581" s="13" t="s">
        <v>79</v>
      </c>
      <c r="AY581" s="167" t="s">
        <v>143</v>
      </c>
    </row>
    <row r="582" spans="2:65" s="12" customFormat="1">
      <c r="B582" s="159"/>
      <c r="D582" s="160" t="s">
        <v>158</v>
      </c>
      <c r="E582" s="161" t="s">
        <v>19</v>
      </c>
      <c r="F582" s="162" t="s">
        <v>161</v>
      </c>
      <c r="H582" s="161" t="s">
        <v>19</v>
      </c>
      <c r="I582" s="163"/>
      <c r="L582" s="159"/>
      <c r="M582" s="164"/>
      <c r="T582" s="165"/>
      <c r="AT582" s="161" t="s">
        <v>158</v>
      </c>
      <c r="AU582" s="161" t="s">
        <v>81</v>
      </c>
      <c r="AV582" s="12" t="s">
        <v>79</v>
      </c>
      <c r="AW582" s="12" t="s">
        <v>33</v>
      </c>
      <c r="AX582" s="12" t="s">
        <v>72</v>
      </c>
      <c r="AY582" s="161" t="s">
        <v>143</v>
      </c>
    </row>
    <row r="583" spans="2:65" s="1" customFormat="1" ht="16.5" customHeight="1">
      <c r="B583" s="33"/>
      <c r="C583" s="149" t="s">
        <v>988</v>
      </c>
      <c r="D583" s="149" t="s">
        <v>154</v>
      </c>
      <c r="E583" s="150" t="s">
        <v>234</v>
      </c>
      <c r="F583" s="151" t="s">
        <v>235</v>
      </c>
      <c r="G583" s="152" t="s">
        <v>149</v>
      </c>
      <c r="H583" s="153">
        <v>1</v>
      </c>
      <c r="I583" s="154">
        <v>7191</v>
      </c>
      <c r="J583" s="155">
        <f>ROUND(I583*H583,2)</f>
        <v>7191</v>
      </c>
      <c r="K583" s="151" t="s">
        <v>150</v>
      </c>
      <c r="L583" s="156"/>
      <c r="M583" s="157" t="s">
        <v>19</v>
      </c>
      <c r="N583" s="158" t="s">
        <v>43</v>
      </c>
      <c r="P583" s="141">
        <f>O583*H583</f>
        <v>0</v>
      </c>
      <c r="Q583" s="141">
        <v>1.7999999999999999E-2</v>
      </c>
      <c r="R583" s="141">
        <f>Q583*H583</f>
        <v>1.7999999999999999E-2</v>
      </c>
      <c r="S583" s="141">
        <v>0</v>
      </c>
      <c r="T583" s="142">
        <f>S583*H583</f>
        <v>0</v>
      </c>
      <c r="AR583" s="143" t="s">
        <v>144</v>
      </c>
      <c r="AT583" s="143" t="s">
        <v>154</v>
      </c>
      <c r="AU583" s="143" t="s">
        <v>81</v>
      </c>
      <c r="AY583" s="18" t="s">
        <v>143</v>
      </c>
      <c r="BE583" s="144">
        <f>IF(N583="základní",J583,0)</f>
        <v>7191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8" t="s">
        <v>79</v>
      </c>
      <c r="BK583" s="144">
        <f>ROUND(I583*H583,2)</f>
        <v>7191</v>
      </c>
      <c r="BL583" s="18" t="s">
        <v>168</v>
      </c>
      <c r="BM583" s="143" t="s">
        <v>989</v>
      </c>
    </row>
    <row r="584" spans="2:65" s="1" customFormat="1" ht="16.5" customHeight="1">
      <c r="B584" s="33"/>
      <c r="C584" s="149" t="s">
        <v>990</v>
      </c>
      <c r="D584" s="149" t="s">
        <v>154</v>
      </c>
      <c r="E584" s="150" t="s">
        <v>991</v>
      </c>
      <c r="F584" s="151" t="s">
        <v>992</v>
      </c>
      <c r="G584" s="152" t="s">
        <v>149</v>
      </c>
      <c r="H584" s="153">
        <v>1</v>
      </c>
      <c r="I584" s="154">
        <v>1834</v>
      </c>
      <c r="J584" s="155">
        <f>ROUND(I584*H584,2)</f>
        <v>1834</v>
      </c>
      <c r="K584" s="151" t="s">
        <v>19</v>
      </c>
      <c r="L584" s="156"/>
      <c r="M584" s="157" t="s">
        <v>19</v>
      </c>
      <c r="N584" s="158" t="s">
        <v>43</v>
      </c>
      <c r="P584" s="141">
        <f>O584*H584</f>
        <v>0</v>
      </c>
      <c r="Q584" s="141">
        <v>7.3000000000000001E-3</v>
      </c>
      <c r="R584" s="141">
        <f>Q584*H584</f>
        <v>7.3000000000000001E-3</v>
      </c>
      <c r="S584" s="141">
        <v>0</v>
      </c>
      <c r="T584" s="142">
        <f>S584*H584</f>
        <v>0</v>
      </c>
      <c r="AR584" s="143" t="s">
        <v>144</v>
      </c>
      <c r="AT584" s="143" t="s">
        <v>154</v>
      </c>
      <c r="AU584" s="143" t="s">
        <v>81</v>
      </c>
      <c r="AY584" s="18" t="s">
        <v>143</v>
      </c>
      <c r="BE584" s="144">
        <f>IF(N584="základní",J584,0)</f>
        <v>1834</v>
      </c>
      <c r="BF584" s="144">
        <f>IF(N584="snížená",J584,0)</f>
        <v>0</v>
      </c>
      <c r="BG584" s="144">
        <f>IF(N584="zákl. přenesená",J584,0)</f>
        <v>0</v>
      </c>
      <c r="BH584" s="144">
        <f>IF(N584="sníž. přenesená",J584,0)</f>
        <v>0</v>
      </c>
      <c r="BI584" s="144">
        <f>IF(N584="nulová",J584,0)</f>
        <v>0</v>
      </c>
      <c r="BJ584" s="18" t="s">
        <v>79</v>
      </c>
      <c r="BK584" s="144">
        <f>ROUND(I584*H584,2)</f>
        <v>1834</v>
      </c>
      <c r="BL584" s="18" t="s">
        <v>168</v>
      </c>
      <c r="BM584" s="143" t="s">
        <v>993</v>
      </c>
    </row>
    <row r="585" spans="2:65" s="1" customFormat="1" ht="24.15" customHeight="1">
      <c r="B585" s="33"/>
      <c r="C585" s="132" t="s">
        <v>994</v>
      </c>
      <c r="D585" s="132" t="s">
        <v>146</v>
      </c>
      <c r="E585" s="133" t="s">
        <v>995</v>
      </c>
      <c r="F585" s="134" t="s">
        <v>996</v>
      </c>
      <c r="G585" s="135" t="s">
        <v>149</v>
      </c>
      <c r="H585" s="136">
        <v>4</v>
      </c>
      <c r="I585" s="137">
        <v>6675</v>
      </c>
      <c r="J585" s="138">
        <f>ROUND(I585*H585,2)</f>
        <v>26700</v>
      </c>
      <c r="K585" s="134" t="s">
        <v>150</v>
      </c>
      <c r="L585" s="33"/>
      <c r="M585" s="139" t="s">
        <v>19</v>
      </c>
      <c r="N585" s="140" t="s">
        <v>43</v>
      </c>
      <c r="P585" s="141">
        <f>O585*H585</f>
        <v>0</v>
      </c>
      <c r="Q585" s="141">
        <v>2.8600000000000001E-3</v>
      </c>
      <c r="R585" s="141">
        <f>Q585*H585</f>
        <v>1.1440000000000001E-2</v>
      </c>
      <c r="S585" s="141">
        <v>0</v>
      </c>
      <c r="T585" s="142">
        <f>S585*H585</f>
        <v>0</v>
      </c>
      <c r="AR585" s="143" t="s">
        <v>168</v>
      </c>
      <c r="AT585" s="143" t="s">
        <v>146</v>
      </c>
      <c r="AU585" s="143" t="s">
        <v>81</v>
      </c>
      <c r="AY585" s="18" t="s">
        <v>143</v>
      </c>
      <c r="BE585" s="144">
        <f>IF(N585="základní",J585,0)</f>
        <v>26700</v>
      </c>
      <c r="BF585" s="144">
        <f>IF(N585="snížená",J585,0)</f>
        <v>0</v>
      </c>
      <c r="BG585" s="144">
        <f>IF(N585="zákl. přenesená",J585,0)</f>
        <v>0</v>
      </c>
      <c r="BH585" s="144">
        <f>IF(N585="sníž. přenesená",J585,0)</f>
        <v>0</v>
      </c>
      <c r="BI585" s="144">
        <f>IF(N585="nulová",J585,0)</f>
        <v>0</v>
      </c>
      <c r="BJ585" s="18" t="s">
        <v>79</v>
      </c>
      <c r="BK585" s="144">
        <f>ROUND(I585*H585,2)</f>
        <v>26700</v>
      </c>
      <c r="BL585" s="18" t="s">
        <v>168</v>
      </c>
      <c r="BM585" s="143" t="s">
        <v>997</v>
      </c>
    </row>
    <row r="586" spans="2:65" s="1" customFormat="1">
      <c r="B586" s="33"/>
      <c r="D586" s="145" t="s">
        <v>152</v>
      </c>
      <c r="F586" s="146" t="s">
        <v>998</v>
      </c>
      <c r="I586" s="147"/>
      <c r="L586" s="33"/>
      <c r="M586" s="148"/>
      <c r="T586" s="54"/>
      <c r="AT586" s="18" t="s">
        <v>152</v>
      </c>
      <c r="AU586" s="18" t="s">
        <v>81</v>
      </c>
    </row>
    <row r="587" spans="2:65" s="12" customFormat="1">
      <c r="B587" s="159"/>
      <c r="D587" s="160" t="s">
        <v>158</v>
      </c>
      <c r="E587" s="161" t="s">
        <v>19</v>
      </c>
      <c r="F587" s="162" t="s">
        <v>246</v>
      </c>
      <c r="H587" s="161" t="s">
        <v>19</v>
      </c>
      <c r="I587" s="163"/>
      <c r="L587" s="159"/>
      <c r="M587" s="164"/>
      <c r="T587" s="165"/>
      <c r="AT587" s="161" t="s">
        <v>158</v>
      </c>
      <c r="AU587" s="161" t="s">
        <v>81</v>
      </c>
      <c r="AV587" s="12" t="s">
        <v>79</v>
      </c>
      <c r="AW587" s="12" t="s">
        <v>33</v>
      </c>
      <c r="AX587" s="12" t="s">
        <v>72</v>
      </c>
      <c r="AY587" s="161" t="s">
        <v>143</v>
      </c>
    </row>
    <row r="588" spans="2:65" s="12" customFormat="1">
      <c r="B588" s="159"/>
      <c r="D588" s="160" t="s">
        <v>158</v>
      </c>
      <c r="E588" s="161" t="s">
        <v>19</v>
      </c>
      <c r="F588" s="162" t="s">
        <v>859</v>
      </c>
      <c r="H588" s="161" t="s">
        <v>19</v>
      </c>
      <c r="I588" s="163"/>
      <c r="L588" s="159"/>
      <c r="M588" s="164"/>
      <c r="T588" s="165"/>
      <c r="AT588" s="161" t="s">
        <v>158</v>
      </c>
      <c r="AU588" s="161" t="s">
        <v>81</v>
      </c>
      <c r="AV588" s="12" t="s">
        <v>79</v>
      </c>
      <c r="AW588" s="12" t="s">
        <v>33</v>
      </c>
      <c r="AX588" s="12" t="s">
        <v>72</v>
      </c>
      <c r="AY588" s="161" t="s">
        <v>143</v>
      </c>
    </row>
    <row r="589" spans="2:65" s="13" customFormat="1">
      <c r="B589" s="166"/>
      <c r="D589" s="160" t="s">
        <v>158</v>
      </c>
      <c r="E589" s="167" t="s">
        <v>19</v>
      </c>
      <c r="F589" s="168" t="s">
        <v>168</v>
      </c>
      <c r="H589" s="169">
        <v>4</v>
      </c>
      <c r="I589" s="170"/>
      <c r="L589" s="166"/>
      <c r="M589" s="171"/>
      <c r="T589" s="172"/>
      <c r="AT589" s="167" t="s">
        <v>158</v>
      </c>
      <c r="AU589" s="167" t="s">
        <v>81</v>
      </c>
      <c r="AV589" s="13" t="s">
        <v>81</v>
      </c>
      <c r="AW589" s="13" t="s">
        <v>33</v>
      </c>
      <c r="AX589" s="13" t="s">
        <v>79</v>
      </c>
      <c r="AY589" s="167" t="s">
        <v>143</v>
      </c>
    </row>
    <row r="590" spans="2:65" s="12" customFormat="1">
      <c r="B590" s="159"/>
      <c r="D590" s="160" t="s">
        <v>158</v>
      </c>
      <c r="E590" s="161" t="s">
        <v>19</v>
      </c>
      <c r="F590" s="162" t="s">
        <v>161</v>
      </c>
      <c r="H590" s="161" t="s">
        <v>19</v>
      </c>
      <c r="I590" s="163"/>
      <c r="L590" s="159"/>
      <c r="M590" s="164"/>
      <c r="T590" s="165"/>
      <c r="AT590" s="161" t="s">
        <v>158</v>
      </c>
      <c r="AU590" s="161" t="s">
        <v>81</v>
      </c>
      <c r="AV590" s="12" t="s">
        <v>79</v>
      </c>
      <c r="AW590" s="12" t="s">
        <v>33</v>
      </c>
      <c r="AX590" s="12" t="s">
        <v>72</v>
      </c>
      <c r="AY590" s="161" t="s">
        <v>143</v>
      </c>
    </row>
    <row r="591" spans="2:65" s="1" customFormat="1" ht="16.5" customHeight="1">
      <c r="B591" s="33"/>
      <c r="C591" s="149" t="s">
        <v>999</v>
      </c>
      <c r="D591" s="149" t="s">
        <v>154</v>
      </c>
      <c r="E591" s="150" t="s">
        <v>1000</v>
      </c>
      <c r="F591" s="151" t="s">
        <v>1001</v>
      </c>
      <c r="G591" s="152" t="s">
        <v>149</v>
      </c>
      <c r="H591" s="153">
        <v>4</v>
      </c>
      <c r="I591" s="154">
        <v>22990</v>
      </c>
      <c r="J591" s="155">
        <f>ROUND(I591*H591,2)</f>
        <v>91960</v>
      </c>
      <c r="K591" s="151" t="s">
        <v>150</v>
      </c>
      <c r="L591" s="156"/>
      <c r="M591" s="157" t="s">
        <v>19</v>
      </c>
      <c r="N591" s="158" t="s">
        <v>43</v>
      </c>
      <c r="P591" s="141">
        <f>O591*H591</f>
        <v>0</v>
      </c>
      <c r="Q591" s="141">
        <v>6.5000000000000002E-2</v>
      </c>
      <c r="R591" s="141">
        <f>Q591*H591</f>
        <v>0.26</v>
      </c>
      <c r="S591" s="141">
        <v>0</v>
      </c>
      <c r="T591" s="142">
        <f>S591*H591</f>
        <v>0</v>
      </c>
      <c r="AR591" s="143" t="s">
        <v>144</v>
      </c>
      <c r="AT591" s="143" t="s">
        <v>154</v>
      </c>
      <c r="AU591" s="143" t="s">
        <v>81</v>
      </c>
      <c r="AY591" s="18" t="s">
        <v>143</v>
      </c>
      <c r="BE591" s="144">
        <f>IF(N591="základní",J591,0)</f>
        <v>91960</v>
      </c>
      <c r="BF591" s="144">
        <f>IF(N591="snížená",J591,0)</f>
        <v>0</v>
      </c>
      <c r="BG591" s="144">
        <f>IF(N591="zákl. přenesená",J591,0)</f>
        <v>0</v>
      </c>
      <c r="BH591" s="144">
        <f>IF(N591="sníž. přenesená",J591,0)</f>
        <v>0</v>
      </c>
      <c r="BI591" s="144">
        <f>IF(N591="nulová",J591,0)</f>
        <v>0</v>
      </c>
      <c r="BJ591" s="18" t="s">
        <v>79</v>
      </c>
      <c r="BK591" s="144">
        <f>ROUND(I591*H591,2)</f>
        <v>91960</v>
      </c>
      <c r="BL591" s="18" t="s">
        <v>168</v>
      </c>
      <c r="BM591" s="143" t="s">
        <v>1002</v>
      </c>
    </row>
    <row r="592" spans="2:65" s="1" customFormat="1" ht="16.5" customHeight="1">
      <c r="B592" s="33"/>
      <c r="C592" s="149" t="s">
        <v>1003</v>
      </c>
      <c r="D592" s="149" t="s">
        <v>154</v>
      </c>
      <c r="E592" s="150" t="s">
        <v>1004</v>
      </c>
      <c r="F592" s="151" t="s">
        <v>1005</v>
      </c>
      <c r="G592" s="152" t="s">
        <v>149</v>
      </c>
      <c r="H592" s="153">
        <v>4</v>
      </c>
      <c r="I592" s="154">
        <v>2620</v>
      </c>
      <c r="J592" s="155">
        <f>ROUND(I592*H592,2)</f>
        <v>10480</v>
      </c>
      <c r="K592" s="151" t="s">
        <v>19</v>
      </c>
      <c r="L592" s="156"/>
      <c r="M592" s="157" t="s">
        <v>19</v>
      </c>
      <c r="N592" s="158" t="s">
        <v>43</v>
      </c>
      <c r="P592" s="141">
        <f>O592*H592</f>
        <v>0</v>
      </c>
      <c r="Q592" s="141">
        <v>7.0000000000000001E-3</v>
      </c>
      <c r="R592" s="141">
        <f>Q592*H592</f>
        <v>2.8000000000000001E-2</v>
      </c>
      <c r="S592" s="141">
        <v>0</v>
      </c>
      <c r="T592" s="142">
        <f>S592*H592</f>
        <v>0</v>
      </c>
      <c r="AR592" s="143" t="s">
        <v>144</v>
      </c>
      <c r="AT592" s="143" t="s">
        <v>154</v>
      </c>
      <c r="AU592" s="143" t="s">
        <v>81</v>
      </c>
      <c r="AY592" s="18" t="s">
        <v>143</v>
      </c>
      <c r="BE592" s="144">
        <f>IF(N592="základní",J592,0)</f>
        <v>10480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8" t="s">
        <v>79</v>
      </c>
      <c r="BK592" s="144">
        <f>ROUND(I592*H592,2)</f>
        <v>10480</v>
      </c>
      <c r="BL592" s="18" t="s">
        <v>168</v>
      </c>
      <c r="BM592" s="143" t="s">
        <v>1006</v>
      </c>
    </row>
    <row r="593" spans="2:65" s="1" customFormat="1" ht="16.5" customHeight="1">
      <c r="B593" s="33"/>
      <c r="C593" s="132" t="s">
        <v>1007</v>
      </c>
      <c r="D593" s="132" t="s">
        <v>146</v>
      </c>
      <c r="E593" s="133" t="s">
        <v>1008</v>
      </c>
      <c r="F593" s="134" t="s">
        <v>1009</v>
      </c>
      <c r="G593" s="135" t="s">
        <v>260</v>
      </c>
      <c r="H593" s="136">
        <v>340.5</v>
      </c>
      <c r="I593" s="137">
        <v>45.6</v>
      </c>
      <c r="J593" s="138">
        <f>ROUND(I593*H593,2)</f>
        <v>15526.8</v>
      </c>
      <c r="K593" s="134" t="s">
        <v>150</v>
      </c>
      <c r="L593" s="33"/>
      <c r="M593" s="139" t="s">
        <v>19</v>
      </c>
      <c r="N593" s="140" t="s">
        <v>43</v>
      </c>
      <c r="P593" s="141">
        <f>O593*H593</f>
        <v>0</v>
      </c>
      <c r="Q593" s="141">
        <v>0</v>
      </c>
      <c r="R593" s="141">
        <f>Q593*H593</f>
        <v>0</v>
      </c>
      <c r="S593" s="141">
        <v>0</v>
      </c>
      <c r="T593" s="142">
        <f>S593*H593</f>
        <v>0</v>
      </c>
      <c r="AR593" s="143" t="s">
        <v>168</v>
      </c>
      <c r="AT593" s="143" t="s">
        <v>146</v>
      </c>
      <c r="AU593" s="143" t="s">
        <v>81</v>
      </c>
      <c r="AY593" s="18" t="s">
        <v>143</v>
      </c>
      <c r="BE593" s="144">
        <f>IF(N593="základní",J593,0)</f>
        <v>15526.8</v>
      </c>
      <c r="BF593" s="144">
        <f>IF(N593="snížená",J593,0)</f>
        <v>0</v>
      </c>
      <c r="BG593" s="144">
        <f>IF(N593="zákl. přenesená",J593,0)</f>
        <v>0</v>
      </c>
      <c r="BH593" s="144">
        <f>IF(N593="sníž. přenesená",J593,0)</f>
        <v>0</v>
      </c>
      <c r="BI593" s="144">
        <f>IF(N593="nulová",J593,0)</f>
        <v>0</v>
      </c>
      <c r="BJ593" s="18" t="s">
        <v>79</v>
      </c>
      <c r="BK593" s="144">
        <f>ROUND(I593*H593,2)</f>
        <v>15526.8</v>
      </c>
      <c r="BL593" s="18" t="s">
        <v>168</v>
      </c>
      <c r="BM593" s="143" t="s">
        <v>1010</v>
      </c>
    </row>
    <row r="594" spans="2:65" s="1" customFormat="1">
      <c r="B594" s="33"/>
      <c r="D594" s="145" t="s">
        <v>152</v>
      </c>
      <c r="F594" s="146" t="s">
        <v>1011</v>
      </c>
      <c r="I594" s="147"/>
      <c r="L594" s="33"/>
      <c r="M594" s="148"/>
      <c r="T594" s="54"/>
      <c r="AT594" s="18" t="s">
        <v>152</v>
      </c>
      <c r="AU594" s="18" t="s">
        <v>81</v>
      </c>
    </row>
    <row r="595" spans="2:65" s="12" customFormat="1">
      <c r="B595" s="159"/>
      <c r="D595" s="160" t="s">
        <v>158</v>
      </c>
      <c r="E595" s="161" t="s">
        <v>19</v>
      </c>
      <c r="F595" s="162" t="s">
        <v>246</v>
      </c>
      <c r="H595" s="161" t="s">
        <v>19</v>
      </c>
      <c r="I595" s="163"/>
      <c r="L595" s="159"/>
      <c r="M595" s="164"/>
      <c r="T595" s="165"/>
      <c r="AT595" s="161" t="s">
        <v>158</v>
      </c>
      <c r="AU595" s="161" t="s">
        <v>81</v>
      </c>
      <c r="AV595" s="12" t="s">
        <v>79</v>
      </c>
      <c r="AW595" s="12" t="s">
        <v>33</v>
      </c>
      <c r="AX595" s="12" t="s">
        <v>72</v>
      </c>
      <c r="AY595" s="161" t="s">
        <v>143</v>
      </c>
    </row>
    <row r="596" spans="2:65" s="13" customFormat="1">
      <c r="B596" s="166"/>
      <c r="D596" s="160" t="s">
        <v>158</v>
      </c>
      <c r="E596" s="167" t="s">
        <v>19</v>
      </c>
      <c r="F596" s="168" t="s">
        <v>812</v>
      </c>
      <c r="H596" s="169">
        <v>340.5</v>
      </c>
      <c r="I596" s="170"/>
      <c r="L596" s="166"/>
      <c r="M596" s="171"/>
      <c r="T596" s="172"/>
      <c r="AT596" s="167" t="s">
        <v>158</v>
      </c>
      <c r="AU596" s="167" t="s">
        <v>81</v>
      </c>
      <c r="AV596" s="13" t="s">
        <v>81</v>
      </c>
      <c r="AW596" s="13" t="s">
        <v>33</v>
      </c>
      <c r="AX596" s="13" t="s">
        <v>79</v>
      </c>
      <c r="AY596" s="167" t="s">
        <v>143</v>
      </c>
    </row>
    <row r="597" spans="2:65" s="1" customFormat="1" ht="16.5" customHeight="1">
      <c r="B597" s="33"/>
      <c r="C597" s="132" t="s">
        <v>1012</v>
      </c>
      <c r="D597" s="132" t="s">
        <v>146</v>
      </c>
      <c r="E597" s="133" t="s">
        <v>1013</v>
      </c>
      <c r="F597" s="134" t="s">
        <v>1014</v>
      </c>
      <c r="G597" s="135" t="s">
        <v>260</v>
      </c>
      <c r="H597" s="136">
        <v>340.5</v>
      </c>
      <c r="I597" s="137">
        <v>74</v>
      </c>
      <c r="J597" s="138">
        <f>ROUND(I597*H597,2)</f>
        <v>25197</v>
      </c>
      <c r="K597" s="134" t="s">
        <v>150</v>
      </c>
      <c r="L597" s="33"/>
      <c r="M597" s="139" t="s">
        <v>19</v>
      </c>
      <c r="N597" s="140" t="s">
        <v>43</v>
      </c>
      <c r="P597" s="141">
        <f>O597*H597</f>
        <v>0</v>
      </c>
      <c r="Q597" s="141">
        <v>0</v>
      </c>
      <c r="R597" s="141">
        <f>Q597*H597</f>
        <v>0</v>
      </c>
      <c r="S597" s="141">
        <v>0</v>
      </c>
      <c r="T597" s="142">
        <f>S597*H597</f>
        <v>0</v>
      </c>
      <c r="AR597" s="143" t="s">
        <v>168</v>
      </c>
      <c r="AT597" s="143" t="s">
        <v>146</v>
      </c>
      <c r="AU597" s="143" t="s">
        <v>81</v>
      </c>
      <c r="AY597" s="18" t="s">
        <v>143</v>
      </c>
      <c r="BE597" s="144">
        <f>IF(N597="základní",J597,0)</f>
        <v>25197</v>
      </c>
      <c r="BF597" s="144">
        <f>IF(N597="snížená",J597,0)</f>
        <v>0</v>
      </c>
      <c r="BG597" s="144">
        <f>IF(N597="zákl. přenesená",J597,0)</f>
        <v>0</v>
      </c>
      <c r="BH597" s="144">
        <f>IF(N597="sníž. přenesená",J597,0)</f>
        <v>0</v>
      </c>
      <c r="BI597" s="144">
        <f>IF(N597="nulová",J597,0)</f>
        <v>0</v>
      </c>
      <c r="BJ597" s="18" t="s">
        <v>79</v>
      </c>
      <c r="BK597" s="144">
        <f>ROUND(I597*H597,2)</f>
        <v>25197</v>
      </c>
      <c r="BL597" s="18" t="s">
        <v>168</v>
      </c>
      <c r="BM597" s="143" t="s">
        <v>1015</v>
      </c>
    </row>
    <row r="598" spans="2:65" s="1" customFormat="1">
      <c r="B598" s="33"/>
      <c r="D598" s="145" t="s">
        <v>152</v>
      </c>
      <c r="F598" s="146" t="s">
        <v>1016</v>
      </c>
      <c r="I598" s="147"/>
      <c r="L598" s="33"/>
      <c r="M598" s="148"/>
      <c r="T598" s="54"/>
      <c r="AT598" s="18" t="s">
        <v>152</v>
      </c>
      <c r="AU598" s="18" t="s">
        <v>81</v>
      </c>
    </row>
    <row r="599" spans="2:65" s="12" customFormat="1">
      <c r="B599" s="159"/>
      <c r="D599" s="160" t="s">
        <v>158</v>
      </c>
      <c r="E599" s="161" t="s">
        <v>19</v>
      </c>
      <c r="F599" s="162" t="s">
        <v>246</v>
      </c>
      <c r="H599" s="161" t="s">
        <v>19</v>
      </c>
      <c r="I599" s="163"/>
      <c r="L599" s="159"/>
      <c r="M599" s="164"/>
      <c r="T599" s="165"/>
      <c r="AT599" s="161" t="s">
        <v>158</v>
      </c>
      <c r="AU599" s="161" t="s">
        <v>81</v>
      </c>
      <c r="AV599" s="12" t="s">
        <v>79</v>
      </c>
      <c r="AW599" s="12" t="s">
        <v>33</v>
      </c>
      <c r="AX599" s="12" t="s">
        <v>72</v>
      </c>
      <c r="AY599" s="161" t="s">
        <v>143</v>
      </c>
    </row>
    <row r="600" spans="2:65" s="13" customFormat="1">
      <c r="B600" s="166"/>
      <c r="D600" s="160" t="s">
        <v>158</v>
      </c>
      <c r="E600" s="167" t="s">
        <v>19</v>
      </c>
      <c r="F600" s="168" t="s">
        <v>812</v>
      </c>
      <c r="H600" s="169">
        <v>340.5</v>
      </c>
      <c r="I600" s="170"/>
      <c r="L600" s="166"/>
      <c r="M600" s="171"/>
      <c r="T600" s="172"/>
      <c r="AT600" s="167" t="s">
        <v>158</v>
      </c>
      <c r="AU600" s="167" t="s">
        <v>81</v>
      </c>
      <c r="AV600" s="13" t="s">
        <v>81</v>
      </c>
      <c r="AW600" s="13" t="s">
        <v>33</v>
      </c>
      <c r="AX600" s="13" t="s">
        <v>79</v>
      </c>
      <c r="AY600" s="167" t="s">
        <v>143</v>
      </c>
    </row>
    <row r="601" spans="2:65" s="1" customFormat="1" ht="16.5" customHeight="1">
      <c r="B601" s="33"/>
      <c r="C601" s="132" t="s">
        <v>1017</v>
      </c>
      <c r="D601" s="132" t="s">
        <v>146</v>
      </c>
      <c r="E601" s="133" t="s">
        <v>1018</v>
      </c>
      <c r="F601" s="134" t="s">
        <v>1019</v>
      </c>
      <c r="G601" s="135" t="s">
        <v>149</v>
      </c>
      <c r="H601" s="136">
        <v>1</v>
      </c>
      <c r="I601" s="137">
        <v>2778</v>
      </c>
      <c r="J601" s="138">
        <f>ROUND(I601*H601,2)</f>
        <v>2778</v>
      </c>
      <c r="K601" s="134" t="s">
        <v>150</v>
      </c>
      <c r="L601" s="33"/>
      <c r="M601" s="139" t="s">
        <v>19</v>
      </c>
      <c r="N601" s="140" t="s">
        <v>43</v>
      </c>
      <c r="P601" s="141">
        <f>O601*H601</f>
        <v>0</v>
      </c>
      <c r="Q601" s="141">
        <v>0.45937</v>
      </c>
      <c r="R601" s="141">
        <f>Q601*H601</f>
        <v>0.45937</v>
      </c>
      <c r="S601" s="141">
        <v>0</v>
      </c>
      <c r="T601" s="142">
        <f>S601*H601</f>
        <v>0</v>
      </c>
      <c r="AR601" s="143" t="s">
        <v>168</v>
      </c>
      <c r="AT601" s="143" t="s">
        <v>146</v>
      </c>
      <c r="AU601" s="143" t="s">
        <v>81</v>
      </c>
      <c r="AY601" s="18" t="s">
        <v>143</v>
      </c>
      <c r="BE601" s="144">
        <f>IF(N601="základní",J601,0)</f>
        <v>2778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8" t="s">
        <v>79</v>
      </c>
      <c r="BK601" s="144">
        <f>ROUND(I601*H601,2)</f>
        <v>2778</v>
      </c>
      <c r="BL601" s="18" t="s">
        <v>168</v>
      </c>
      <c r="BM601" s="143" t="s">
        <v>1020</v>
      </c>
    </row>
    <row r="602" spans="2:65" s="1" customFormat="1">
      <c r="B602" s="33"/>
      <c r="D602" s="145" t="s">
        <v>152</v>
      </c>
      <c r="F602" s="146" t="s">
        <v>1021</v>
      </c>
      <c r="I602" s="147"/>
      <c r="L602" s="33"/>
      <c r="M602" s="148"/>
      <c r="T602" s="54"/>
      <c r="AT602" s="18" t="s">
        <v>152</v>
      </c>
      <c r="AU602" s="18" t="s">
        <v>81</v>
      </c>
    </row>
    <row r="603" spans="2:65" s="1" customFormat="1" ht="16.5" customHeight="1">
      <c r="B603" s="33"/>
      <c r="C603" s="132" t="s">
        <v>1022</v>
      </c>
      <c r="D603" s="132" t="s">
        <v>146</v>
      </c>
      <c r="E603" s="133" t="s">
        <v>1023</v>
      </c>
      <c r="F603" s="134" t="s">
        <v>1024</v>
      </c>
      <c r="G603" s="135" t="s">
        <v>149</v>
      </c>
      <c r="H603" s="136">
        <v>5</v>
      </c>
      <c r="I603" s="137">
        <v>3140</v>
      </c>
      <c r="J603" s="138">
        <f>ROUND(I603*H603,2)</f>
        <v>15700</v>
      </c>
      <c r="K603" s="134" t="s">
        <v>150</v>
      </c>
      <c r="L603" s="33"/>
      <c r="M603" s="139" t="s">
        <v>19</v>
      </c>
      <c r="N603" s="140" t="s">
        <v>43</v>
      </c>
      <c r="P603" s="141">
        <f>O603*H603</f>
        <v>0</v>
      </c>
      <c r="Q603" s="141">
        <v>0.04</v>
      </c>
      <c r="R603" s="141">
        <f>Q603*H603</f>
        <v>0.2</v>
      </c>
      <c r="S603" s="141">
        <v>0</v>
      </c>
      <c r="T603" s="142">
        <f>S603*H603</f>
        <v>0</v>
      </c>
      <c r="AR603" s="143" t="s">
        <v>168</v>
      </c>
      <c r="AT603" s="143" t="s">
        <v>146</v>
      </c>
      <c r="AU603" s="143" t="s">
        <v>81</v>
      </c>
      <c r="AY603" s="18" t="s">
        <v>143</v>
      </c>
      <c r="BE603" s="144">
        <f>IF(N603="základní",J603,0)</f>
        <v>15700</v>
      </c>
      <c r="BF603" s="144">
        <f>IF(N603="snížená",J603,0)</f>
        <v>0</v>
      </c>
      <c r="BG603" s="144">
        <f>IF(N603="zákl. přenesená",J603,0)</f>
        <v>0</v>
      </c>
      <c r="BH603" s="144">
        <f>IF(N603="sníž. přenesená",J603,0)</f>
        <v>0</v>
      </c>
      <c r="BI603" s="144">
        <f>IF(N603="nulová",J603,0)</f>
        <v>0</v>
      </c>
      <c r="BJ603" s="18" t="s">
        <v>79</v>
      </c>
      <c r="BK603" s="144">
        <f>ROUND(I603*H603,2)</f>
        <v>15700</v>
      </c>
      <c r="BL603" s="18" t="s">
        <v>168</v>
      </c>
      <c r="BM603" s="143" t="s">
        <v>1025</v>
      </c>
    </row>
    <row r="604" spans="2:65" s="1" customFormat="1">
      <c r="B604" s="33"/>
      <c r="D604" s="145" t="s">
        <v>152</v>
      </c>
      <c r="F604" s="146" t="s">
        <v>1026</v>
      </c>
      <c r="I604" s="147"/>
      <c r="L604" s="33"/>
      <c r="M604" s="148"/>
      <c r="T604" s="54"/>
      <c r="AT604" s="18" t="s">
        <v>152</v>
      </c>
      <c r="AU604" s="18" t="s">
        <v>81</v>
      </c>
    </row>
    <row r="605" spans="2:65" s="12" customFormat="1">
      <c r="B605" s="159"/>
      <c r="D605" s="160" t="s">
        <v>158</v>
      </c>
      <c r="E605" s="161" t="s">
        <v>19</v>
      </c>
      <c r="F605" s="162" t="s">
        <v>859</v>
      </c>
      <c r="H605" s="161" t="s">
        <v>19</v>
      </c>
      <c r="I605" s="163"/>
      <c r="L605" s="159"/>
      <c r="M605" s="164"/>
      <c r="T605" s="165"/>
      <c r="AT605" s="161" t="s">
        <v>158</v>
      </c>
      <c r="AU605" s="161" t="s">
        <v>81</v>
      </c>
      <c r="AV605" s="12" t="s">
        <v>79</v>
      </c>
      <c r="AW605" s="12" t="s">
        <v>33</v>
      </c>
      <c r="AX605" s="12" t="s">
        <v>72</v>
      </c>
      <c r="AY605" s="161" t="s">
        <v>143</v>
      </c>
    </row>
    <row r="606" spans="2:65" s="13" customFormat="1">
      <c r="B606" s="166"/>
      <c r="D606" s="160" t="s">
        <v>158</v>
      </c>
      <c r="E606" s="167" t="s">
        <v>19</v>
      </c>
      <c r="F606" s="168" t="s">
        <v>172</v>
      </c>
      <c r="H606" s="169">
        <v>5</v>
      </c>
      <c r="I606" s="170"/>
      <c r="L606" s="166"/>
      <c r="M606" s="171"/>
      <c r="T606" s="172"/>
      <c r="AT606" s="167" t="s">
        <v>158</v>
      </c>
      <c r="AU606" s="167" t="s">
        <v>81</v>
      </c>
      <c r="AV606" s="13" t="s">
        <v>81</v>
      </c>
      <c r="AW606" s="13" t="s">
        <v>33</v>
      </c>
      <c r="AX606" s="13" t="s">
        <v>79</v>
      </c>
      <c r="AY606" s="167" t="s">
        <v>143</v>
      </c>
    </row>
    <row r="607" spans="2:65" s="1" customFormat="1" ht="16.5" customHeight="1">
      <c r="B607" s="33"/>
      <c r="C607" s="149" t="s">
        <v>1027</v>
      </c>
      <c r="D607" s="149" t="s">
        <v>154</v>
      </c>
      <c r="E607" s="150" t="s">
        <v>1028</v>
      </c>
      <c r="F607" s="151" t="s">
        <v>1029</v>
      </c>
      <c r="G607" s="152" t="s">
        <v>149</v>
      </c>
      <c r="H607" s="153">
        <v>5</v>
      </c>
      <c r="I607" s="154">
        <v>819</v>
      </c>
      <c r="J607" s="155">
        <f>ROUND(I607*H607,2)</f>
        <v>4095</v>
      </c>
      <c r="K607" s="151" t="s">
        <v>150</v>
      </c>
      <c r="L607" s="156"/>
      <c r="M607" s="157" t="s">
        <v>19</v>
      </c>
      <c r="N607" s="158" t="s">
        <v>43</v>
      </c>
      <c r="P607" s="141">
        <f>O607*H607</f>
        <v>0</v>
      </c>
      <c r="Q607" s="141">
        <v>1.3299999999999999E-2</v>
      </c>
      <c r="R607" s="141">
        <f>Q607*H607</f>
        <v>6.6500000000000004E-2</v>
      </c>
      <c r="S607" s="141">
        <v>0</v>
      </c>
      <c r="T607" s="142">
        <f>S607*H607</f>
        <v>0</v>
      </c>
      <c r="AR607" s="143" t="s">
        <v>144</v>
      </c>
      <c r="AT607" s="143" t="s">
        <v>154</v>
      </c>
      <c r="AU607" s="143" t="s">
        <v>81</v>
      </c>
      <c r="AY607" s="18" t="s">
        <v>143</v>
      </c>
      <c r="BE607" s="144">
        <f>IF(N607="základní",J607,0)</f>
        <v>4095</v>
      </c>
      <c r="BF607" s="144">
        <f>IF(N607="snížená",J607,0)</f>
        <v>0</v>
      </c>
      <c r="BG607" s="144">
        <f>IF(N607="zákl. přenesená",J607,0)</f>
        <v>0</v>
      </c>
      <c r="BH607" s="144">
        <f>IF(N607="sníž. přenesená",J607,0)</f>
        <v>0</v>
      </c>
      <c r="BI607" s="144">
        <f>IF(N607="nulová",J607,0)</f>
        <v>0</v>
      </c>
      <c r="BJ607" s="18" t="s">
        <v>79</v>
      </c>
      <c r="BK607" s="144">
        <f>ROUND(I607*H607,2)</f>
        <v>4095</v>
      </c>
      <c r="BL607" s="18" t="s">
        <v>168</v>
      </c>
      <c r="BM607" s="143" t="s">
        <v>1030</v>
      </c>
    </row>
    <row r="608" spans="2:65" s="1" customFormat="1" ht="16.5" customHeight="1">
      <c r="B608" s="33"/>
      <c r="C608" s="149" t="s">
        <v>1031</v>
      </c>
      <c r="D608" s="149" t="s">
        <v>154</v>
      </c>
      <c r="E608" s="150" t="s">
        <v>1032</v>
      </c>
      <c r="F608" s="151" t="s">
        <v>1033</v>
      </c>
      <c r="G608" s="152" t="s">
        <v>149</v>
      </c>
      <c r="H608" s="153">
        <v>5</v>
      </c>
      <c r="I608" s="154">
        <v>223.2</v>
      </c>
      <c r="J608" s="155">
        <f>ROUND(I608*H608,2)</f>
        <v>1116</v>
      </c>
      <c r="K608" s="151" t="s">
        <v>150</v>
      </c>
      <c r="L608" s="156"/>
      <c r="M608" s="157" t="s">
        <v>19</v>
      </c>
      <c r="N608" s="158" t="s">
        <v>43</v>
      </c>
      <c r="P608" s="141">
        <f>O608*H608</f>
        <v>0</v>
      </c>
      <c r="Q608" s="141">
        <v>2.9999999999999997E-4</v>
      </c>
      <c r="R608" s="141">
        <f>Q608*H608</f>
        <v>1.4999999999999998E-3</v>
      </c>
      <c r="S608" s="141">
        <v>0</v>
      </c>
      <c r="T608" s="142">
        <f>S608*H608</f>
        <v>0</v>
      </c>
      <c r="AR608" s="143" t="s">
        <v>144</v>
      </c>
      <c r="AT608" s="143" t="s">
        <v>154</v>
      </c>
      <c r="AU608" s="143" t="s">
        <v>81</v>
      </c>
      <c r="AY608" s="18" t="s">
        <v>143</v>
      </c>
      <c r="BE608" s="144">
        <f>IF(N608="základní",J608,0)</f>
        <v>1116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8" t="s">
        <v>79</v>
      </c>
      <c r="BK608" s="144">
        <f>ROUND(I608*H608,2)</f>
        <v>1116</v>
      </c>
      <c r="BL608" s="18" t="s">
        <v>168</v>
      </c>
      <c r="BM608" s="143" t="s">
        <v>1034</v>
      </c>
    </row>
    <row r="609" spans="2:65" s="1" customFormat="1" ht="16.5" customHeight="1">
      <c r="B609" s="33"/>
      <c r="C609" s="132" t="s">
        <v>1035</v>
      </c>
      <c r="D609" s="132" t="s">
        <v>146</v>
      </c>
      <c r="E609" s="133" t="s">
        <v>1036</v>
      </c>
      <c r="F609" s="134" t="s">
        <v>1037</v>
      </c>
      <c r="G609" s="135" t="s">
        <v>149</v>
      </c>
      <c r="H609" s="136">
        <v>1</v>
      </c>
      <c r="I609" s="137">
        <v>272</v>
      </c>
      <c r="J609" s="138">
        <f>ROUND(I609*H609,2)</f>
        <v>272</v>
      </c>
      <c r="K609" s="134" t="s">
        <v>150</v>
      </c>
      <c r="L609" s="33"/>
      <c r="M609" s="139" t="s">
        <v>19</v>
      </c>
      <c r="N609" s="140" t="s">
        <v>43</v>
      </c>
      <c r="P609" s="141">
        <f>O609*H609</f>
        <v>0</v>
      </c>
      <c r="Q609" s="141">
        <v>3.3E-4</v>
      </c>
      <c r="R609" s="141">
        <f>Q609*H609</f>
        <v>3.3E-4</v>
      </c>
      <c r="S609" s="141">
        <v>0</v>
      </c>
      <c r="T609" s="142">
        <f>S609*H609</f>
        <v>0</v>
      </c>
      <c r="AR609" s="143" t="s">
        <v>168</v>
      </c>
      <c r="AT609" s="143" t="s">
        <v>146</v>
      </c>
      <c r="AU609" s="143" t="s">
        <v>81</v>
      </c>
      <c r="AY609" s="18" t="s">
        <v>143</v>
      </c>
      <c r="BE609" s="144">
        <f>IF(N609="základní",J609,0)</f>
        <v>272</v>
      </c>
      <c r="BF609" s="144">
        <f>IF(N609="snížená",J609,0)</f>
        <v>0</v>
      </c>
      <c r="BG609" s="144">
        <f>IF(N609="zákl. přenesená",J609,0)</f>
        <v>0</v>
      </c>
      <c r="BH609" s="144">
        <f>IF(N609="sníž. přenesená",J609,0)</f>
        <v>0</v>
      </c>
      <c r="BI609" s="144">
        <f>IF(N609="nulová",J609,0)</f>
        <v>0</v>
      </c>
      <c r="BJ609" s="18" t="s">
        <v>79</v>
      </c>
      <c r="BK609" s="144">
        <f>ROUND(I609*H609,2)</f>
        <v>272</v>
      </c>
      <c r="BL609" s="18" t="s">
        <v>168</v>
      </c>
      <c r="BM609" s="143" t="s">
        <v>1038</v>
      </c>
    </row>
    <row r="610" spans="2:65" s="1" customFormat="1">
      <c r="B610" s="33"/>
      <c r="D610" s="145" t="s">
        <v>152</v>
      </c>
      <c r="F610" s="146" t="s">
        <v>1039</v>
      </c>
      <c r="I610" s="147"/>
      <c r="L610" s="33"/>
      <c r="M610" s="148"/>
      <c r="T610" s="54"/>
      <c r="AT610" s="18" t="s">
        <v>152</v>
      </c>
      <c r="AU610" s="18" t="s">
        <v>81</v>
      </c>
    </row>
    <row r="611" spans="2:65" s="1" customFormat="1" ht="16.5" customHeight="1">
      <c r="B611" s="33"/>
      <c r="C611" s="132" t="s">
        <v>1040</v>
      </c>
      <c r="D611" s="132" t="s">
        <v>146</v>
      </c>
      <c r="E611" s="133" t="s">
        <v>1041</v>
      </c>
      <c r="F611" s="134" t="s">
        <v>1042</v>
      </c>
      <c r="G611" s="135" t="s">
        <v>149</v>
      </c>
      <c r="H611" s="136">
        <v>1</v>
      </c>
      <c r="I611" s="137">
        <v>330</v>
      </c>
      <c r="J611" s="138">
        <f>ROUND(I611*H611,2)</f>
        <v>330</v>
      </c>
      <c r="K611" s="134" t="s">
        <v>150</v>
      </c>
      <c r="L611" s="33"/>
      <c r="M611" s="139" t="s">
        <v>19</v>
      </c>
      <c r="N611" s="140" t="s">
        <v>43</v>
      </c>
      <c r="P611" s="141">
        <f>O611*H611</f>
        <v>0</v>
      </c>
      <c r="Q611" s="141">
        <v>1.6000000000000001E-4</v>
      </c>
      <c r="R611" s="141">
        <f>Q611*H611</f>
        <v>1.6000000000000001E-4</v>
      </c>
      <c r="S611" s="141">
        <v>0</v>
      </c>
      <c r="T611" s="142">
        <f>S611*H611</f>
        <v>0</v>
      </c>
      <c r="AR611" s="143" t="s">
        <v>168</v>
      </c>
      <c r="AT611" s="143" t="s">
        <v>146</v>
      </c>
      <c r="AU611" s="143" t="s">
        <v>81</v>
      </c>
      <c r="AY611" s="18" t="s">
        <v>143</v>
      </c>
      <c r="BE611" s="144">
        <f>IF(N611="základní",J611,0)</f>
        <v>330</v>
      </c>
      <c r="BF611" s="144">
        <f>IF(N611="snížená",J611,0)</f>
        <v>0</v>
      </c>
      <c r="BG611" s="144">
        <f>IF(N611="zákl. přenesená",J611,0)</f>
        <v>0</v>
      </c>
      <c r="BH611" s="144">
        <f>IF(N611="sníž. přenesená",J611,0)</f>
        <v>0</v>
      </c>
      <c r="BI611" s="144">
        <f>IF(N611="nulová",J611,0)</f>
        <v>0</v>
      </c>
      <c r="BJ611" s="18" t="s">
        <v>79</v>
      </c>
      <c r="BK611" s="144">
        <f>ROUND(I611*H611,2)</f>
        <v>330</v>
      </c>
      <c r="BL611" s="18" t="s">
        <v>168</v>
      </c>
      <c r="BM611" s="143" t="s">
        <v>1043</v>
      </c>
    </row>
    <row r="612" spans="2:65" s="1" customFormat="1">
      <c r="B612" s="33"/>
      <c r="D612" s="145" t="s">
        <v>152</v>
      </c>
      <c r="F612" s="146" t="s">
        <v>1044</v>
      </c>
      <c r="I612" s="147"/>
      <c r="L612" s="33"/>
      <c r="M612" s="148"/>
      <c r="T612" s="54"/>
      <c r="AT612" s="18" t="s">
        <v>152</v>
      </c>
      <c r="AU612" s="18" t="s">
        <v>81</v>
      </c>
    </row>
    <row r="613" spans="2:65" s="1" customFormat="1" ht="16.5" customHeight="1">
      <c r="B613" s="33"/>
      <c r="C613" s="149" t="s">
        <v>1045</v>
      </c>
      <c r="D613" s="149" t="s">
        <v>154</v>
      </c>
      <c r="E613" s="150" t="s">
        <v>1046</v>
      </c>
      <c r="F613" s="151" t="s">
        <v>1047</v>
      </c>
      <c r="G613" s="152" t="s">
        <v>149</v>
      </c>
      <c r="H613" s="153">
        <v>1</v>
      </c>
      <c r="I613" s="154">
        <v>1950</v>
      </c>
      <c r="J613" s="155">
        <f>ROUND(I613*H613,2)</f>
        <v>1950</v>
      </c>
      <c r="K613" s="151" t="s">
        <v>19</v>
      </c>
      <c r="L613" s="156"/>
      <c r="M613" s="157" t="s">
        <v>19</v>
      </c>
      <c r="N613" s="158" t="s">
        <v>43</v>
      </c>
      <c r="P613" s="141">
        <f>O613*H613</f>
        <v>0</v>
      </c>
      <c r="Q613" s="141">
        <v>0</v>
      </c>
      <c r="R613" s="141">
        <f>Q613*H613</f>
        <v>0</v>
      </c>
      <c r="S613" s="141">
        <v>0</v>
      </c>
      <c r="T613" s="142">
        <f>S613*H613</f>
        <v>0</v>
      </c>
      <c r="AR613" s="143" t="s">
        <v>144</v>
      </c>
      <c r="AT613" s="143" t="s">
        <v>154</v>
      </c>
      <c r="AU613" s="143" t="s">
        <v>81</v>
      </c>
      <c r="AY613" s="18" t="s">
        <v>143</v>
      </c>
      <c r="BE613" s="144">
        <f>IF(N613="základní",J613,0)</f>
        <v>1950</v>
      </c>
      <c r="BF613" s="144">
        <f>IF(N613="snížená",J613,0)</f>
        <v>0</v>
      </c>
      <c r="BG613" s="144">
        <f>IF(N613="zákl. přenesená",J613,0)</f>
        <v>0</v>
      </c>
      <c r="BH613" s="144">
        <f>IF(N613="sníž. přenesená",J613,0)</f>
        <v>0</v>
      </c>
      <c r="BI613" s="144">
        <f>IF(N613="nulová",J613,0)</f>
        <v>0</v>
      </c>
      <c r="BJ613" s="18" t="s">
        <v>79</v>
      </c>
      <c r="BK613" s="144">
        <f>ROUND(I613*H613,2)</f>
        <v>1950</v>
      </c>
      <c r="BL613" s="18" t="s">
        <v>168</v>
      </c>
      <c r="BM613" s="143" t="s">
        <v>1048</v>
      </c>
    </row>
    <row r="614" spans="2:65" s="12" customFormat="1">
      <c r="B614" s="159"/>
      <c r="D614" s="160" t="s">
        <v>158</v>
      </c>
      <c r="E614" s="161" t="s">
        <v>19</v>
      </c>
      <c r="F614" s="162" t="s">
        <v>1049</v>
      </c>
      <c r="H614" s="161" t="s">
        <v>19</v>
      </c>
      <c r="I614" s="163"/>
      <c r="L614" s="159"/>
      <c r="M614" s="164"/>
      <c r="T614" s="165"/>
      <c r="AT614" s="161" t="s">
        <v>158</v>
      </c>
      <c r="AU614" s="161" t="s">
        <v>81</v>
      </c>
      <c r="AV614" s="12" t="s">
        <v>79</v>
      </c>
      <c r="AW614" s="12" t="s">
        <v>33</v>
      </c>
      <c r="AX614" s="12" t="s">
        <v>72</v>
      </c>
      <c r="AY614" s="161" t="s">
        <v>143</v>
      </c>
    </row>
    <row r="615" spans="2:65" s="13" customFormat="1">
      <c r="B615" s="166"/>
      <c r="D615" s="160" t="s">
        <v>158</v>
      </c>
      <c r="E615" s="167" t="s">
        <v>19</v>
      </c>
      <c r="F615" s="168" t="s">
        <v>79</v>
      </c>
      <c r="H615" s="169">
        <v>1</v>
      </c>
      <c r="I615" s="170"/>
      <c r="L615" s="166"/>
      <c r="M615" s="171"/>
      <c r="T615" s="172"/>
      <c r="AT615" s="167" t="s">
        <v>158</v>
      </c>
      <c r="AU615" s="167" t="s">
        <v>81</v>
      </c>
      <c r="AV615" s="13" t="s">
        <v>81</v>
      </c>
      <c r="AW615" s="13" t="s">
        <v>33</v>
      </c>
      <c r="AX615" s="13" t="s">
        <v>79</v>
      </c>
      <c r="AY615" s="167" t="s">
        <v>143</v>
      </c>
    </row>
    <row r="616" spans="2:65" s="1" customFormat="1" ht="16.5" customHeight="1">
      <c r="B616" s="33"/>
      <c r="C616" s="132" t="s">
        <v>1050</v>
      </c>
      <c r="D616" s="132" t="s">
        <v>146</v>
      </c>
      <c r="E616" s="133" t="s">
        <v>1051</v>
      </c>
      <c r="F616" s="134" t="s">
        <v>1052</v>
      </c>
      <c r="G616" s="135" t="s">
        <v>260</v>
      </c>
      <c r="H616" s="136">
        <v>357.52499999999998</v>
      </c>
      <c r="I616" s="137">
        <v>60.4</v>
      </c>
      <c r="J616" s="138">
        <f>ROUND(I616*H616,2)</f>
        <v>21594.51</v>
      </c>
      <c r="K616" s="134" t="s">
        <v>150</v>
      </c>
      <c r="L616" s="33"/>
      <c r="M616" s="139" t="s">
        <v>19</v>
      </c>
      <c r="N616" s="140" t="s">
        <v>43</v>
      </c>
      <c r="P616" s="141">
        <f>O616*H616</f>
        <v>0</v>
      </c>
      <c r="Q616" s="141">
        <v>2.0000000000000001E-4</v>
      </c>
      <c r="R616" s="141">
        <f>Q616*H616</f>
        <v>7.1504999999999999E-2</v>
      </c>
      <c r="S616" s="141">
        <v>0</v>
      </c>
      <c r="T616" s="142">
        <f>S616*H616</f>
        <v>0</v>
      </c>
      <c r="AR616" s="143" t="s">
        <v>168</v>
      </c>
      <c r="AT616" s="143" t="s">
        <v>146</v>
      </c>
      <c r="AU616" s="143" t="s">
        <v>81</v>
      </c>
      <c r="AY616" s="18" t="s">
        <v>143</v>
      </c>
      <c r="BE616" s="144">
        <f>IF(N616="základní",J616,0)</f>
        <v>21594.51</v>
      </c>
      <c r="BF616" s="144">
        <f>IF(N616="snížená",J616,0)</f>
        <v>0</v>
      </c>
      <c r="BG616" s="144">
        <f>IF(N616="zákl. přenesená",J616,0)</f>
        <v>0</v>
      </c>
      <c r="BH616" s="144">
        <f>IF(N616="sníž. přenesená",J616,0)</f>
        <v>0</v>
      </c>
      <c r="BI616" s="144">
        <f>IF(N616="nulová",J616,0)</f>
        <v>0</v>
      </c>
      <c r="BJ616" s="18" t="s">
        <v>79</v>
      </c>
      <c r="BK616" s="144">
        <f>ROUND(I616*H616,2)</f>
        <v>21594.51</v>
      </c>
      <c r="BL616" s="18" t="s">
        <v>168</v>
      </c>
      <c r="BM616" s="143" t="s">
        <v>1053</v>
      </c>
    </row>
    <row r="617" spans="2:65" s="1" customFormat="1">
      <c r="B617" s="33"/>
      <c r="D617" s="145" t="s">
        <v>152</v>
      </c>
      <c r="F617" s="146" t="s">
        <v>1054</v>
      </c>
      <c r="I617" s="147"/>
      <c r="L617" s="33"/>
      <c r="M617" s="148"/>
      <c r="T617" s="54"/>
      <c r="AT617" s="18" t="s">
        <v>152</v>
      </c>
      <c r="AU617" s="18" t="s">
        <v>81</v>
      </c>
    </row>
    <row r="618" spans="2:65" s="12" customFormat="1">
      <c r="B618" s="159"/>
      <c r="D618" s="160" t="s">
        <v>158</v>
      </c>
      <c r="E618" s="161" t="s">
        <v>19</v>
      </c>
      <c r="F618" s="162" t="s">
        <v>246</v>
      </c>
      <c r="H618" s="161" t="s">
        <v>19</v>
      </c>
      <c r="I618" s="163"/>
      <c r="L618" s="159"/>
      <c r="M618" s="164"/>
      <c r="T618" s="165"/>
      <c r="AT618" s="161" t="s">
        <v>158</v>
      </c>
      <c r="AU618" s="161" t="s">
        <v>81</v>
      </c>
      <c r="AV618" s="12" t="s">
        <v>79</v>
      </c>
      <c r="AW618" s="12" t="s">
        <v>33</v>
      </c>
      <c r="AX618" s="12" t="s">
        <v>72</v>
      </c>
      <c r="AY618" s="161" t="s">
        <v>143</v>
      </c>
    </row>
    <row r="619" spans="2:65" s="12" customFormat="1">
      <c r="B619" s="159"/>
      <c r="D619" s="160" t="s">
        <v>158</v>
      </c>
      <c r="E619" s="161" t="s">
        <v>19</v>
      </c>
      <c r="F619" s="162" t="s">
        <v>1055</v>
      </c>
      <c r="H619" s="161" t="s">
        <v>19</v>
      </c>
      <c r="I619" s="163"/>
      <c r="L619" s="159"/>
      <c r="M619" s="164"/>
      <c r="T619" s="165"/>
      <c r="AT619" s="161" t="s">
        <v>158</v>
      </c>
      <c r="AU619" s="161" t="s">
        <v>81</v>
      </c>
      <c r="AV619" s="12" t="s">
        <v>79</v>
      </c>
      <c r="AW619" s="12" t="s">
        <v>33</v>
      </c>
      <c r="AX619" s="12" t="s">
        <v>72</v>
      </c>
      <c r="AY619" s="161" t="s">
        <v>143</v>
      </c>
    </row>
    <row r="620" spans="2:65" s="13" customFormat="1">
      <c r="B620" s="166"/>
      <c r="D620" s="160" t="s">
        <v>158</v>
      </c>
      <c r="E620" s="167" t="s">
        <v>19</v>
      </c>
      <c r="F620" s="168" t="s">
        <v>1056</v>
      </c>
      <c r="H620" s="169">
        <v>357.52499999999998</v>
      </c>
      <c r="I620" s="170"/>
      <c r="L620" s="166"/>
      <c r="M620" s="171"/>
      <c r="T620" s="172"/>
      <c r="AT620" s="167" t="s">
        <v>158</v>
      </c>
      <c r="AU620" s="167" t="s">
        <v>81</v>
      </c>
      <c r="AV620" s="13" t="s">
        <v>81</v>
      </c>
      <c r="AW620" s="13" t="s">
        <v>33</v>
      </c>
      <c r="AX620" s="13" t="s">
        <v>79</v>
      </c>
      <c r="AY620" s="167" t="s">
        <v>143</v>
      </c>
    </row>
    <row r="621" spans="2:65" s="1" customFormat="1" ht="16.5" customHeight="1">
      <c r="B621" s="33"/>
      <c r="C621" s="132" t="s">
        <v>1057</v>
      </c>
      <c r="D621" s="132" t="s">
        <v>146</v>
      </c>
      <c r="E621" s="133" t="s">
        <v>1058</v>
      </c>
      <c r="F621" s="134" t="s">
        <v>1059</v>
      </c>
      <c r="G621" s="135" t="s">
        <v>260</v>
      </c>
      <c r="H621" s="136">
        <v>296.7</v>
      </c>
      <c r="I621" s="137">
        <v>21.7</v>
      </c>
      <c r="J621" s="138">
        <f>ROUND(I621*H621,2)</f>
        <v>6438.39</v>
      </c>
      <c r="K621" s="134" t="s">
        <v>150</v>
      </c>
      <c r="L621" s="33"/>
      <c r="M621" s="139" t="s">
        <v>19</v>
      </c>
      <c r="N621" s="140" t="s">
        <v>43</v>
      </c>
      <c r="P621" s="141">
        <f>O621*H621</f>
        <v>0</v>
      </c>
      <c r="Q621" s="141">
        <v>9.0000000000000006E-5</v>
      </c>
      <c r="R621" s="141">
        <f>Q621*H621</f>
        <v>2.6703000000000001E-2</v>
      </c>
      <c r="S621" s="141">
        <v>0</v>
      </c>
      <c r="T621" s="142">
        <f>S621*H621</f>
        <v>0</v>
      </c>
      <c r="AR621" s="143" t="s">
        <v>168</v>
      </c>
      <c r="AT621" s="143" t="s">
        <v>146</v>
      </c>
      <c r="AU621" s="143" t="s">
        <v>81</v>
      </c>
      <c r="AY621" s="18" t="s">
        <v>143</v>
      </c>
      <c r="BE621" s="144">
        <f>IF(N621="základní",J621,0)</f>
        <v>6438.39</v>
      </c>
      <c r="BF621" s="144">
        <f>IF(N621="snížená",J621,0)</f>
        <v>0</v>
      </c>
      <c r="BG621" s="144">
        <f>IF(N621="zákl. přenesená",J621,0)</f>
        <v>0</v>
      </c>
      <c r="BH621" s="144">
        <f>IF(N621="sníž. přenesená",J621,0)</f>
        <v>0</v>
      </c>
      <c r="BI621" s="144">
        <f>IF(N621="nulová",J621,0)</f>
        <v>0</v>
      </c>
      <c r="BJ621" s="18" t="s">
        <v>79</v>
      </c>
      <c r="BK621" s="144">
        <f>ROUND(I621*H621,2)</f>
        <v>6438.39</v>
      </c>
      <c r="BL621" s="18" t="s">
        <v>168</v>
      </c>
      <c r="BM621" s="143" t="s">
        <v>1060</v>
      </c>
    </row>
    <row r="622" spans="2:65" s="1" customFormat="1">
      <c r="B622" s="33"/>
      <c r="D622" s="145" t="s">
        <v>152</v>
      </c>
      <c r="F622" s="146" t="s">
        <v>1061</v>
      </c>
      <c r="I622" s="147"/>
      <c r="L622" s="33"/>
      <c r="M622" s="148"/>
      <c r="T622" s="54"/>
      <c r="AT622" s="18" t="s">
        <v>152</v>
      </c>
      <c r="AU622" s="18" t="s">
        <v>81</v>
      </c>
    </row>
    <row r="623" spans="2:65" s="13" customFormat="1">
      <c r="B623" s="166"/>
      <c r="D623" s="160" t="s">
        <v>158</v>
      </c>
      <c r="E623" s="167" t="s">
        <v>19</v>
      </c>
      <c r="F623" s="168" t="s">
        <v>1062</v>
      </c>
      <c r="H623" s="169">
        <v>296.7</v>
      </c>
      <c r="I623" s="170"/>
      <c r="L623" s="166"/>
      <c r="M623" s="171"/>
      <c r="T623" s="172"/>
      <c r="AT623" s="167" t="s">
        <v>158</v>
      </c>
      <c r="AU623" s="167" t="s">
        <v>81</v>
      </c>
      <c r="AV623" s="13" t="s">
        <v>81</v>
      </c>
      <c r="AW623" s="13" t="s">
        <v>33</v>
      </c>
      <c r="AX623" s="13" t="s">
        <v>72</v>
      </c>
      <c r="AY623" s="167" t="s">
        <v>143</v>
      </c>
    </row>
    <row r="624" spans="2:65" s="14" customFormat="1">
      <c r="B624" s="173"/>
      <c r="D624" s="160" t="s">
        <v>158</v>
      </c>
      <c r="E624" s="174" t="s">
        <v>19</v>
      </c>
      <c r="F624" s="175" t="s">
        <v>267</v>
      </c>
      <c r="H624" s="176">
        <v>296.7</v>
      </c>
      <c r="I624" s="177"/>
      <c r="L624" s="173"/>
      <c r="M624" s="178"/>
      <c r="T624" s="179"/>
      <c r="AT624" s="174" t="s">
        <v>158</v>
      </c>
      <c r="AU624" s="174" t="s">
        <v>81</v>
      </c>
      <c r="AV624" s="14" t="s">
        <v>168</v>
      </c>
      <c r="AW624" s="14" t="s">
        <v>33</v>
      </c>
      <c r="AX624" s="14" t="s">
        <v>79</v>
      </c>
      <c r="AY624" s="174" t="s">
        <v>143</v>
      </c>
    </row>
    <row r="625" spans="2:65" s="1" customFormat="1" ht="16.5" customHeight="1">
      <c r="B625" s="33"/>
      <c r="C625" s="149" t="s">
        <v>1063</v>
      </c>
      <c r="D625" s="149" t="s">
        <v>154</v>
      </c>
      <c r="E625" s="150" t="s">
        <v>243</v>
      </c>
      <c r="F625" s="151" t="s">
        <v>244</v>
      </c>
      <c r="G625" s="152" t="s">
        <v>149</v>
      </c>
      <c r="H625" s="153">
        <v>2</v>
      </c>
      <c r="I625" s="154">
        <v>998</v>
      </c>
      <c r="J625" s="155">
        <f>ROUND(I625*H625,2)</f>
        <v>1996</v>
      </c>
      <c r="K625" s="151" t="s">
        <v>19</v>
      </c>
      <c r="L625" s="156"/>
      <c r="M625" s="157" t="s">
        <v>19</v>
      </c>
      <c r="N625" s="158" t="s">
        <v>43</v>
      </c>
      <c r="P625" s="141">
        <f>O625*H625</f>
        <v>0</v>
      </c>
      <c r="Q625" s="141">
        <v>0</v>
      </c>
      <c r="R625" s="141">
        <f>Q625*H625</f>
        <v>0</v>
      </c>
      <c r="S625" s="141">
        <v>0</v>
      </c>
      <c r="T625" s="142">
        <f>S625*H625</f>
        <v>0</v>
      </c>
      <c r="AR625" s="143" t="s">
        <v>144</v>
      </c>
      <c r="AT625" s="143" t="s">
        <v>154</v>
      </c>
      <c r="AU625" s="143" t="s">
        <v>81</v>
      </c>
      <c r="AY625" s="18" t="s">
        <v>143</v>
      </c>
      <c r="BE625" s="144">
        <f>IF(N625="základní",J625,0)</f>
        <v>1996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8" t="s">
        <v>79</v>
      </c>
      <c r="BK625" s="144">
        <f>ROUND(I625*H625,2)</f>
        <v>1996</v>
      </c>
      <c r="BL625" s="18" t="s">
        <v>168</v>
      </c>
      <c r="BM625" s="143" t="s">
        <v>1064</v>
      </c>
    </row>
    <row r="626" spans="2:65" s="12" customFormat="1">
      <c r="B626" s="159"/>
      <c r="D626" s="160" t="s">
        <v>158</v>
      </c>
      <c r="E626" s="161" t="s">
        <v>19</v>
      </c>
      <c r="F626" s="162" t="s">
        <v>246</v>
      </c>
      <c r="H626" s="161" t="s">
        <v>19</v>
      </c>
      <c r="I626" s="163"/>
      <c r="L626" s="159"/>
      <c r="M626" s="164"/>
      <c r="T626" s="165"/>
      <c r="AT626" s="161" t="s">
        <v>158</v>
      </c>
      <c r="AU626" s="161" t="s">
        <v>81</v>
      </c>
      <c r="AV626" s="12" t="s">
        <v>79</v>
      </c>
      <c r="AW626" s="12" t="s">
        <v>33</v>
      </c>
      <c r="AX626" s="12" t="s">
        <v>72</v>
      </c>
      <c r="AY626" s="161" t="s">
        <v>143</v>
      </c>
    </row>
    <row r="627" spans="2:65" s="12" customFormat="1">
      <c r="B627" s="159"/>
      <c r="D627" s="160" t="s">
        <v>158</v>
      </c>
      <c r="E627" s="161" t="s">
        <v>19</v>
      </c>
      <c r="F627" s="162" t="s">
        <v>859</v>
      </c>
      <c r="H627" s="161" t="s">
        <v>19</v>
      </c>
      <c r="I627" s="163"/>
      <c r="L627" s="159"/>
      <c r="M627" s="164"/>
      <c r="T627" s="165"/>
      <c r="AT627" s="161" t="s">
        <v>158</v>
      </c>
      <c r="AU627" s="161" t="s">
        <v>81</v>
      </c>
      <c r="AV627" s="12" t="s">
        <v>79</v>
      </c>
      <c r="AW627" s="12" t="s">
        <v>33</v>
      </c>
      <c r="AX627" s="12" t="s">
        <v>72</v>
      </c>
      <c r="AY627" s="161" t="s">
        <v>143</v>
      </c>
    </row>
    <row r="628" spans="2:65" s="12" customFormat="1">
      <c r="B628" s="159"/>
      <c r="D628" s="160" t="s">
        <v>158</v>
      </c>
      <c r="E628" s="161" t="s">
        <v>19</v>
      </c>
      <c r="F628" s="162" t="s">
        <v>247</v>
      </c>
      <c r="H628" s="161" t="s">
        <v>19</v>
      </c>
      <c r="I628" s="163"/>
      <c r="L628" s="159"/>
      <c r="M628" s="164"/>
      <c r="T628" s="165"/>
      <c r="AT628" s="161" t="s">
        <v>158</v>
      </c>
      <c r="AU628" s="161" t="s">
        <v>81</v>
      </c>
      <c r="AV628" s="12" t="s">
        <v>79</v>
      </c>
      <c r="AW628" s="12" t="s">
        <v>33</v>
      </c>
      <c r="AX628" s="12" t="s">
        <v>72</v>
      </c>
      <c r="AY628" s="161" t="s">
        <v>143</v>
      </c>
    </row>
    <row r="629" spans="2:65" s="12" customFormat="1">
      <c r="B629" s="159"/>
      <c r="D629" s="160" t="s">
        <v>158</v>
      </c>
      <c r="E629" s="161" t="s">
        <v>19</v>
      </c>
      <c r="F629" s="162" t="s">
        <v>248</v>
      </c>
      <c r="H629" s="161" t="s">
        <v>19</v>
      </c>
      <c r="I629" s="163"/>
      <c r="L629" s="159"/>
      <c r="M629" s="164"/>
      <c r="T629" s="165"/>
      <c r="AT629" s="161" t="s">
        <v>158</v>
      </c>
      <c r="AU629" s="161" t="s">
        <v>81</v>
      </c>
      <c r="AV629" s="12" t="s">
        <v>79</v>
      </c>
      <c r="AW629" s="12" t="s">
        <v>33</v>
      </c>
      <c r="AX629" s="12" t="s">
        <v>72</v>
      </c>
      <c r="AY629" s="161" t="s">
        <v>143</v>
      </c>
    </row>
    <row r="630" spans="2:65" s="12" customFormat="1">
      <c r="B630" s="159"/>
      <c r="D630" s="160" t="s">
        <v>158</v>
      </c>
      <c r="E630" s="161" t="s">
        <v>19</v>
      </c>
      <c r="F630" s="162" t="s">
        <v>249</v>
      </c>
      <c r="H630" s="161" t="s">
        <v>19</v>
      </c>
      <c r="I630" s="163"/>
      <c r="L630" s="159"/>
      <c r="M630" s="164"/>
      <c r="T630" s="165"/>
      <c r="AT630" s="161" t="s">
        <v>158</v>
      </c>
      <c r="AU630" s="161" t="s">
        <v>81</v>
      </c>
      <c r="AV630" s="12" t="s">
        <v>79</v>
      </c>
      <c r="AW630" s="12" t="s">
        <v>33</v>
      </c>
      <c r="AX630" s="12" t="s">
        <v>72</v>
      </c>
      <c r="AY630" s="161" t="s">
        <v>143</v>
      </c>
    </row>
    <row r="631" spans="2:65" s="12" customFormat="1">
      <c r="B631" s="159"/>
      <c r="D631" s="160" t="s">
        <v>158</v>
      </c>
      <c r="E631" s="161" t="s">
        <v>19</v>
      </c>
      <c r="F631" s="162" t="s">
        <v>250</v>
      </c>
      <c r="H631" s="161" t="s">
        <v>19</v>
      </c>
      <c r="I631" s="163"/>
      <c r="L631" s="159"/>
      <c r="M631" s="164"/>
      <c r="T631" s="165"/>
      <c r="AT631" s="161" t="s">
        <v>158</v>
      </c>
      <c r="AU631" s="161" t="s">
        <v>81</v>
      </c>
      <c r="AV631" s="12" t="s">
        <v>79</v>
      </c>
      <c r="AW631" s="12" t="s">
        <v>33</v>
      </c>
      <c r="AX631" s="12" t="s">
        <v>72</v>
      </c>
      <c r="AY631" s="161" t="s">
        <v>143</v>
      </c>
    </row>
    <row r="632" spans="2:65" s="12" customFormat="1">
      <c r="B632" s="159"/>
      <c r="D632" s="160" t="s">
        <v>158</v>
      </c>
      <c r="E632" s="161" t="s">
        <v>19</v>
      </c>
      <c r="F632" s="162" t="s">
        <v>251</v>
      </c>
      <c r="H632" s="161" t="s">
        <v>19</v>
      </c>
      <c r="I632" s="163"/>
      <c r="L632" s="159"/>
      <c r="M632" s="164"/>
      <c r="T632" s="165"/>
      <c r="AT632" s="161" t="s">
        <v>158</v>
      </c>
      <c r="AU632" s="161" t="s">
        <v>81</v>
      </c>
      <c r="AV632" s="12" t="s">
        <v>79</v>
      </c>
      <c r="AW632" s="12" t="s">
        <v>33</v>
      </c>
      <c r="AX632" s="12" t="s">
        <v>72</v>
      </c>
      <c r="AY632" s="161" t="s">
        <v>143</v>
      </c>
    </row>
    <row r="633" spans="2:65" s="12" customFormat="1">
      <c r="B633" s="159"/>
      <c r="D633" s="160" t="s">
        <v>158</v>
      </c>
      <c r="E633" s="161" t="s">
        <v>19</v>
      </c>
      <c r="F633" s="162" t="s">
        <v>252</v>
      </c>
      <c r="H633" s="161" t="s">
        <v>19</v>
      </c>
      <c r="I633" s="163"/>
      <c r="L633" s="159"/>
      <c r="M633" s="164"/>
      <c r="T633" s="165"/>
      <c r="AT633" s="161" t="s">
        <v>158</v>
      </c>
      <c r="AU633" s="161" t="s">
        <v>81</v>
      </c>
      <c r="AV633" s="12" t="s">
        <v>79</v>
      </c>
      <c r="AW633" s="12" t="s">
        <v>33</v>
      </c>
      <c r="AX633" s="12" t="s">
        <v>72</v>
      </c>
      <c r="AY633" s="161" t="s">
        <v>143</v>
      </c>
    </row>
    <row r="634" spans="2:65" s="13" customFormat="1">
      <c r="B634" s="166"/>
      <c r="D634" s="160" t="s">
        <v>158</v>
      </c>
      <c r="E634" s="167" t="s">
        <v>19</v>
      </c>
      <c r="F634" s="168" t="s">
        <v>1065</v>
      </c>
      <c r="H634" s="169">
        <v>2</v>
      </c>
      <c r="I634" s="170"/>
      <c r="L634" s="166"/>
      <c r="M634" s="171"/>
      <c r="T634" s="172"/>
      <c r="AT634" s="167" t="s">
        <v>158</v>
      </c>
      <c r="AU634" s="167" t="s">
        <v>81</v>
      </c>
      <c r="AV634" s="13" t="s">
        <v>81</v>
      </c>
      <c r="AW634" s="13" t="s">
        <v>33</v>
      </c>
      <c r="AX634" s="13" t="s">
        <v>79</v>
      </c>
      <c r="AY634" s="167" t="s">
        <v>143</v>
      </c>
    </row>
    <row r="635" spans="2:65" s="1" customFormat="1" ht="16.5" customHeight="1">
      <c r="B635" s="33"/>
      <c r="C635" s="149" t="s">
        <v>1066</v>
      </c>
      <c r="D635" s="149" t="s">
        <v>154</v>
      </c>
      <c r="E635" s="150" t="s">
        <v>1067</v>
      </c>
      <c r="F635" s="151" t="s">
        <v>1068</v>
      </c>
      <c r="G635" s="152" t="s">
        <v>149</v>
      </c>
      <c r="H635" s="153">
        <v>3</v>
      </c>
      <c r="I635" s="154">
        <v>1858</v>
      </c>
      <c r="J635" s="155">
        <f>ROUND(I635*H635,2)</f>
        <v>5574</v>
      </c>
      <c r="K635" s="151" t="s">
        <v>19</v>
      </c>
      <c r="L635" s="156"/>
      <c r="M635" s="157" t="s">
        <v>19</v>
      </c>
      <c r="N635" s="158" t="s">
        <v>43</v>
      </c>
      <c r="P635" s="141">
        <f>O635*H635</f>
        <v>0</v>
      </c>
      <c r="Q635" s="141">
        <v>0</v>
      </c>
      <c r="R635" s="141">
        <f>Q635*H635</f>
        <v>0</v>
      </c>
      <c r="S635" s="141">
        <v>0</v>
      </c>
      <c r="T635" s="142">
        <f>S635*H635</f>
        <v>0</v>
      </c>
      <c r="AR635" s="143" t="s">
        <v>144</v>
      </c>
      <c r="AT635" s="143" t="s">
        <v>154</v>
      </c>
      <c r="AU635" s="143" t="s">
        <v>81</v>
      </c>
      <c r="AY635" s="18" t="s">
        <v>143</v>
      </c>
      <c r="BE635" s="144">
        <f>IF(N635="základní",J635,0)</f>
        <v>5574</v>
      </c>
      <c r="BF635" s="144">
        <f>IF(N635="snížená",J635,0)</f>
        <v>0</v>
      </c>
      <c r="BG635" s="144">
        <f>IF(N635="zákl. přenesená",J635,0)</f>
        <v>0</v>
      </c>
      <c r="BH635" s="144">
        <f>IF(N635="sníž. přenesená",J635,0)</f>
        <v>0</v>
      </c>
      <c r="BI635" s="144">
        <f>IF(N635="nulová",J635,0)</f>
        <v>0</v>
      </c>
      <c r="BJ635" s="18" t="s">
        <v>79</v>
      </c>
      <c r="BK635" s="144">
        <f>ROUND(I635*H635,2)</f>
        <v>5574</v>
      </c>
      <c r="BL635" s="18" t="s">
        <v>168</v>
      </c>
      <c r="BM635" s="143" t="s">
        <v>1069</v>
      </c>
    </row>
    <row r="636" spans="2:65" s="12" customFormat="1">
      <c r="B636" s="159"/>
      <c r="D636" s="160" t="s">
        <v>158</v>
      </c>
      <c r="E636" s="161" t="s">
        <v>19</v>
      </c>
      <c r="F636" s="162" t="s">
        <v>246</v>
      </c>
      <c r="H636" s="161" t="s">
        <v>19</v>
      </c>
      <c r="I636" s="163"/>
      <c r="L636" s="159"/>
      <c r="M636" s="164"/>
      <c r="T636" s="165"/>
      <c r="AT636" s="161" t="s">
        <v>158</v>
      </c>
      <c r="AU636" s="161" t="s">
        <v>81</v>
      </c>
      <c r="AV636" s="12" t="s">
        <v>79</v>
      </c>
      <c r="AW636" s="12" t="s">
        <v>33</v>
      </c>
      <c r="AX636" s="12" t="s">
        <v>72</v>
      </c>
      <c r="AY636" s="161" t="s">
        <v>143</v>
      </c>
    </row>
    <row r="637" spans="2:65" s="12" customFormat="1">
      <c r="B637" s="159"/>
      <c r="D637" s="160" t="s">
        <v>158</v>
      </c>
      <c r="E637" s="161" t="s">
        <v>19</v>
      </c>
      <c r="F637" s="162" t="s">
        <v>859</v>
      </c>
      <c r="H637" s="161" t="s">
        <v>19</v>
      </c>
      <c r="I637" s="163"/>
      <c r="L637" s="159"/>
      <c r="M637" s="164"/>
      <c r="T637" s="165"/>
      <c r="AT637" s="161" t="s">
        <v>158</v>
      </c>
      <c r="AU637" s="161" t="s">
        <v>81</v>
      </c>
      <c r="AV637" s="12" t="s">
        <v>79</v>
      </c>
      <c r="AW637" s="12" t="s">
        <v>33</v>
      </c>
      <c r="AX637" s="12" t="s">
        <v>72</v>
      </c>
      <c r="AY637" s="161" t="s">
        <v>143</v>
      </c>
    </row>
    <row r="638" spans="2:65" s="12" customFormat="1">
      <c r="B638" s="159"/>
      <c r="D638" s="160" t="s">
        <v>158</v>
      </c>
      <c r="E638" s="161" t="s">
        <v>19</v>
      </c>
      <c r="F638" s="162" t="s">
        <v>247</v>
      </c>
      <c r="H638" s="161" t="s">
        <v>19</v>
      </c>
      <c r="I638" s="163"/>
      <c r="L638" s="159"/>
      <c r="M638" s="164"/>
      <c r="T638" s="165"/>
      <c r="AT638" s="161" t="s">
        <v>158</v>
      </c>
      <c r="AU638" s="161" t="s">
        <v>81</v>
      </c>
      <c r="AV638" s="12" t="s">
        <v>79</v>
      </c>
      <c r="AW638" s="12" t="s">
        <v>33</v>
      </c>
      <c r="AX638" s="12" t="s">
        <v>72</v>
      </c>
      <c r="AY638" s="161" t="s">
        <v>143</v>
      </c>
    </row>
    <row r="639" spans="2:65" s="12" customFormat="1">
      <c r="B639" s="159"/>
      <c r="D639" s="160" t="s">
        <v>158</v>
      </c>
      <c r="E639" s="161" t="s">
        <v>19</v>
      </c>
      <c r="F639" s="162" t="s">
        <v>248</v>
      </c>
      <c r="H639" s="161" t="s">
        <v>19</v>
      </c>
      <c r="I639" s="163"/>
      <c r="L639" s="159"/>
      <c r="M639" s="164"/>
      <c r="T639" s="165"/>
      <c r="AT639" s="161" t="s">
        <v>158</v>
      </c>
      <c r="AU639" s="161" t="s">
        <v>81</v>
      </c>
      <c r="AV639" s="12" t="s">
        <v>79</v>
      </c>
      <c r="AW639" s="12" t="s">
        <v>33</v>
      </c>
      <c r="AX639" s="12" t="s">
        <v>72</v>
      </c>
      <c r="AY639" s="161" t="s">
        <v>143</v>
      </c>
    </row>
    <row r="640" spans="2:65" s="12" customFormat="1">
      <c r="B640" s="159"/>
      <c r="D640" s="160" t="s">
        <v>158</v>
      </c>
      <c r="E640" s="161" t="s">
        <v>19</v>
      </c>
      <c r="F640" s="162" t="s">
        <v>249</v>
      </c>
      <c r="H640" s="161" t="s">
        <v>19</v>
      </c>
      <c r="I640" s="163"/>
      <c r="L640" s="159"/>
      <c r="M640" s="164"/>
      <c r="T640" s="165"/>
      <c r="AT640" s="161" t="s">
        <v>158</v>
      </c>
      <c r="AU640" s="161" t="s">
        <v>81</v>
      </c>
      <c r="AV640" s="12" t="s">
        <v>79</v>
      </c>
      <c r="AW640" s="12" t="s">
        <v>33</v>
      </c>
      <c r="AX640" s="12" t="s">
        <v>72</v>
      </c>
      <c r="AY640" s="161" t="s">
        <v>143</v>
      </c>
    </row>
    <row r="641" spans="2:65" s="12" customFormat="1">
      <c r="B641" s="159"/>
      <c r="D641" s="160" t="s">
        <v>158</v>
      </c>
      <c r="E641" s="161" t="s">
        <v>19</v>
      </c>
      <c r="F641" s="162" t="s">
        <v>250</v>
      </c>
      <c r="H641" s="161" t="s">
        <v>19</v>
      </c>
      <c r="I641" s="163"/>
      <c r="L641" s="159"/>
      <c r="M641" s="164"/>
      <c r="T641" s="165"/>
      <c r="AT641" s="161" t="s">
        <v>158</v>
      </c>
      <c r="AU641" s="161" t="s">
        <v>81</v>
      </c>
      <c r="AV641" s="12" t="s">
        <v>79</v>
      </c>
      <c r="AW641" s="12" t="s">
        <v>33</v>
      </c>
      <c r="AX641" s="12" t="s">
        <v>72</v>
      </c>
      <c r="AY641" s="161" t="s">
        <v>143</v>
      </c>
    </row>
    <row r="642" spans="2:65" s="12" customFormat="1">
      <c r="B642" s="159"/>
      <c r="D642" s="160" t="s">
        <v>158</v>
      </c>
      <c r="E642" s="161" t="s">
        <v>19</v>
      </c>
      <c r="F642" s="162" t="s">
        <v>251</v>
      </c>
      <c r="H642" s="161" t="s">
        <v>19</v>
      </c>
      <c r="I642" s="163"/>
      <c r="L642" s="159"/>
      <c r="M642" s="164"/>
      <c r="T642" s="165"/>
      <c r="AT642" s="161" t="s">
        <v>158</v>
      </c>
      <c r="AU642" s="161" t="s">
        <v>81</v>
      </c>
      <c r="AV642" s="12" t="s">
        <v>79</v>
      </c>
      <c r="AW642" s="12" t="s">
        <v>33</v>
      </c>
      <c r="AX642" s="12" t="s">
        <v>72</v>
      </c>
      <c r="AY642" s="161" t="s">
        <v>143</v>
      </c>
    </row>
    <row r="643" spans="2:65" s="12" customFormat="1">
      <c r="B643" s="159"/>
      <c r="D643" s="160" t="s">
        <v>158</v>
      </c>
      <c r="E643" s="161" t="s">
        <v>19</v>
      </c>
      <c r="F643" s="162" t="s">
        <v>252</v>
      </c>
      <c r="H643" s="161" t="s">
        <v>19</v>
      </c>
      <c r="I643" s="163"/>
      <c r="L643" s="159"/>
      <c r="M643" s="164"/>
      <c r="T643" s="165"/>
      <c r="AT643" s="161" t="s">
        <v>158</v>
      </c>
      <c r="AU643" s="161" t="s">
        <v>81</v>
      </c>
      <c r="AV643" s="12" t="s">
        <v>79</v>
      </c>
      <c r="AW643" s="12" t="s">
        <v>33</v>
      </c>
      <c r="AX643" s="12" t="s">
        <v>72</v>
      </c>
      <c r="AY643" s="161" t="s">
        <v>143</v>
      </c>
    </row>
    <row r="644" spans="2:65" s="13" customFormat="1">
      <c r="B644" s="166"/>
      <c r="D644" s="160" t="s">
        <v>158</v>
      </c>
      <c r="E644" s="167" t="s">
        <v>19</v>
      </c>
      <c r="F644" s="168" t="s">
        <v>1070</v>
      </c>
      <c r="H644" s="169">
        <v>3</v>
      </c>
      <c r="I644" s="170"/>
      <c r="L644" s="166"/>
      <c r="M644" s="171"/>
      <c r="T644" s="172"/>
      <c r="AT644" s="167" t="s">
        <v>158</v>
      </c>
      <c r="AU644" s="167" t="s">
        <v>81</v>
      </c>
      <c r="AV644" s="13" t="s">
        <v>81</v>
      </c>
      <c r="AW644" s="13" t="s">
        <v>33</v>
      </c>
      <c r="AX644" s="13" t="s">
        <v>79</v>
      </c>
      <c r="AY644" s="167" t="s">
        <v>143</v>
      </c>
    </row>
    <row r="645" spans="2:65" s="1" customFormat="1" ht="16.5" customHeight="1">
      <c r="B645" s="33"/>
      <c r="C645" s="149" t="s">
        <v>1071</v>
      </c>
      <c r="D645" s="149" t="s">
        <v>154</v>
      </c>
      <c r="E645" s="150" t="s">
        <v>1072</v>
      </c>
      <c r="F645" s="151" t="s">
        <v>1073</v>
      </c>
      <c r="G645" s="152" t="s">
        <v>149</v>
      </c>
      <c r="H645" s="153">
        <v>10</v>
      </c>
      <c r="I645" s="154">
        <v>2410</v>
      </c>
      <c r="J645" s="155">
        <f>ROUND(I645*H645,2)</f>
        <v>24100</v>
      </c>
      <c r="K645" s="151" t="s">
        <v>19</v>
      </c>
      <c r="L645" s="156"/>
      <c r="M645" s="157" t="s">
        <v>19</v>
      </c>
      <c r="N645" s="158" t="s">
        <v>43</v>
      </c>
      <c r="P645" s="141">
        <f>O645*H645</f>
        <v>0</v>
      </c>
      <c r="Q645" s="141">
        <v>0</v>
      </c>
      <c r="R645" s="141">
        <f>Q645*H645</f>
        <v>0</v>
      </c>
      <c r="S645" s="141">
        <v>0</v>
      </c>
      <c r="T645" s="142">
        <f>S645*H645</f>
        <v>0</v>
      </c>
      <c r="AR645" s="143" t="s">
        <v>144</v>
      </c>
      <c r="AT645" s="143" t="s">
        <v>154</v>
      </c>
      <c r="AU645" s="143" t="s">
        <v>81</v>
      </c>
      <c r="AY645" s="18" t="s">
        <v>143</v>
      </c>
      <c r="BE645" s="144">
        <f>IF(N645="základní",J645,0)</f>
        <v>24100</v>
      </c>
      <c r="BF645" s="144">
        <f>IF(N645="snížená",J645,0)</f>
        <v>0</v>
      </c>
      <c r="BG645" s="144">
        <f>IF(N645="zákl. přenesená",J645,0)</f>
        <v>0</v>
      </c>
      <c r="BH645" s="144">
        <f>IF(N645="sníž. přenesená",J645,0)</f>
        <v>0</v>
      </c>
      <c r="BI645" s="144">
        <f>IF(N645="nulová",J645,0)</f>
        <v>0</v>
      </c>
      <c r="BJ645" s="18" t="s">
        <v>79</v>
      </c>
      <c r="BK645" s="144">
        <f>ROUND(I645*H645,2)</f>
        <v>24100</v>
      </c>
      <c r="BL645" s="18" t="s">
        <v>168</v>
      </c>
      <c r="BM645" s="143" t="s">
        <v>1074</v>
      </c>
    </row>
    <row r="646" spans="2:65" s="12" customFormat="1">
      <c r="B646" s="159"/>
      <c r="D646" s="160" t="s">
        <v>158</v>
      </c>
      <c r="E646" s="161" t="s">
        <v>19</v>
      </c>
      <c r="F646" s="162" t="s">
        <v>246</v>
      </c>
      <c r="H646" s="161" t="s">
        <v>19</v>
      </c>
      <c r="I646" s="163"/>
      <c r="L646" s="159"/>
      <c r="M646" s="164"/>
      <c r="T646" s="165"/>
      <c r="AT646" s="161" t="s">
        <v>158</v>
      </c>
      <c r="AU646" s="161" t="s">
        <v>81</v>
      </c>
      <c r="AV646" s="12" t="s">
        <v>79</v>
      </c>
      <c r="AW646" s="12" t="s">
        <v>33</v>
      </c>
      <c r="AX646" s="12" t="s">
        <v>72</v>
      </c>
      <c r="AY646" s="161" t="s">
        <v>143</v>
      </c>
    </row>
    <row r="647" spans="2:65" s="12" customFormat="1">
      <c r="B647" s="159"/>
      <c r="D647" s="160" t="s">
        <v>158</v>
      </c>
      <c r="E647" s="161" t="s">
        <v>19</v>
      </c>
      <c r="F647" s="162" t="s">
        <v>859</v>
      </c>
      <c r="H647" s="161" t="s">
        <v>19</v>
      </c>
      <c r="I647" s="163"/>
      <c r="L647" s="159"/>
      <c r="M647" s="164"/>
      <c r="T647" s="165"/>
      <c r="AT647" s="161" t="s">
        <v>158</v>
      </c>
      <c r="AU647" s="161" t="s">
        <v>81</v>
      </c>
      <c r="AV647" s="12" t="s">
        <v>79</v>
      </c>
      <c r="AW647" s="12" t="s">
        <v>33</v>
      </c>
      <c r="AX647" s="12" t="s">
        <v>72</v>
      </c>
      <c r="AY647" s="161" t="s">
        <v>143</v>
      </c>
    </row>
    <row r="648" spans="2:65" s="12" customFormat="1">
      <c r="B648" s="159"/>
      <c r="D648" s="160" t="s">
        <v>158</v>
      </c>
      <c r="E648" s="161" t="s">
        <v>19</v>
      </c>
      <c r="F648" s="162" t="s">
        <v>247</v>
      </c>
      <c r="H648" s="161" t="s">
        <v>19</v>
      </c>
      <c r="I648" s="163"/>
      <c r="L648" s="159"/>
      <c r="M648" s="164"/>
      <c r="T648" s="165"/>
      <c r="AT648" s="161" t="s">
        <v>158</v>
      </c>
      <c r="AU648" s="161" t="s">
        <v>81</v>
      </c>
      <c r="AV648" s="12" t="s">
        <v>79</v>
      </c>
      <c r="AW648" s="12" t="s">
        <v>33</v>
      </c>
      <c r="AX648" s="12" t="s">
        <v>72</v>
      </c>
      <c r="AY648" s="161" t="s">
        <v>143</v>
      </c>
    </row>
    <row r="649" spans="2:65" s="12" customFormat="1">
      <c r="B649" s="159"/>
      <c r="D649" s="160" t="s">
        <v>158</v>
      </c>
      <c r="E649" s="161" t="s">
        <v>19</v>
      </c>
      <c r="F649" s="162" t="s">
        <v>248</v>
      </c>
      <c r="H649" s="161" t="s">
        <v>19</v>
      </c>
      <c r="I649" s="163"/>
      <c r="L649" s="159"/>
      <c r="M649" s="164"/>
      <c r="T649" s="165"/>
      <c r="AT649" s="161" t="s">
        <v>158</v>
      </c>
      <c r="AU649" s="161" t="s">
        <v>81</v>
      </c>
      <c r="AV649" s="12" t="s">
        <v>79</v>
      </c>
      <c r="AW649" s="12" t="s">
        <v>33</v>
      </c>
      <c r="AX649" s="12" t="s">
        <v>72</v>
      </c>
      <c r="AY649" s="161" t="s">
        <v>143</v>
      </c>
    </row>
    <row r="650" spans="2:65" s="12" customFormat="1">
      <c r="B650" s="159"/>
      <c r="D650" s="160" t="s">
        <v>158</v>
      </c>
      <c r="E650" s="161" t="s">
        <v>19</v>
      </c>
      <c r="F650" s="162" t="s">
        <v>249</v>
      </c>
      <c r="H650" s="161" t="s">
        <v>19</v>
      </c>
      <c r="I650" s="163"/>
      <c r="L650" s="159"/>
      <c r="M650" s="164"/>
      <c r="T650" s="165"/>
      <c r="AT650" s="161" t="s">
        <v>158</v>
      </c>
      <c r="AU650" s="161" t="s">
        <v>81</v>
      </c>
      <c r="AV650" s="12" t="s">
        <v>79</v>
      </c>
      <c r="AW650" s="12" t="s">
        <v>33</v>
      </c>
      <c r="AX650" s="12" t="s">
        <v>72</v>
      </c>
      <c r="AY650" s="161" t="s">
        <v>143</v>
      </c>
    </row>
    <row r="651" spans="2:65" s="12" customFormat="1">
      <c r="B651" s="159"/>
      <c r="D651" s="160" t="s">
        <v>158</v>
      </c>
      <c r="E651" s="161" t="s">
        <v>19</v>
      </c>
      <c r="F651" s="162" t="s">
        <v>250</v>
      </c>
      <c r="H651" s="161" t="s">
        <v>19</v>
      </c>
      <c r="I651" s="163"/>
      <c r="L651" s="159"/>
      <c r="M651" s="164"/>
      <c r="T651" s="165"/>
      <c r="AT651" s="161" t="s">
        <v>158</v>
      </c>
      <c r="AU651" s="161" t="s">
        <v>81</v>
      </c>
      <c r="AV651" s="12" t="s">
        <v>79</v>
      </c>
      <c r="AW651" s="12" t="s">
        <v>33</v>
      </c>
      <c r="AX651" s="12" t="s">
        <v>72</v>
      </c>
      <c r="AY651" s="161" t="s">
        <v>143</v>
      </c>
    </row>
    <row r="652" spans="2:65" s="12" customFormat="1">
      <c r="B652" s="159"/>
      <c r="D652" s="160" t="s">
        <v>158</v>
      </c>
      <c r="E652" s="161" t="s">
        <v>19</v>
      </c>
      <c r="F652" s="162" t="s">
        <v>251</v>
      </c>
      <c r="H652" s="161" t="s">
        <v>19</v>
      </c>
      <c r="I652" s="163"/>
      <c r="L652" s="159"/>
      <c r="M652" s="164"/>
      <c r="T652" s="165"/>
      <c r="AT652" s="161" t="s">
        <v>158</v>
      </c>
      <c r="AU652" s="161" t="s">
        <v>81</v>
      </c>
      <c r="AV652" s="12" t="s">
        <v>79</v>
      </c>
      <c r="AW652" s="12" t="s">
        <v>33</v>
      </c>
      <c r="AX652" s="12" t="s">
        <v>72</v>
      </c>
      <c r="AY652" s="161" t="s">
        <v>143</v>
      </c>
    </row>
    <row r="653" spans="2:65" s="13" customFormat="1">
      <c r="B653" s="166"/>
      <c r="D653" s="160" t="s">
        <v>158</v>
      </c>
      <c r="E653" s="167" t="s">
        <v>19</v>
      </c>
      <c r="F653" s="168" t="s">
        <v>1075</v>
      </c>
      <c r="H653" s="169">
        <v>10</v>
      </c>
      <c r="I653" s="170"/>
      <c r="L653" s="166"/>
      <c r="M653" s="171"/>
      <c r="T653" s="172"/>
      <c r="AT653" s="167" t="s">
        <v>158</v>
      </c>
      <c r="AU653" s="167" t="s">
        <v>81</v>
      </c>
      <c r="AV653" s="13" t="s">
        <v>81</v>
      </c>
      <c r="AW653" s="13" t="s">
        <v>33</v>
      </c>
      <c r="AX653" s="13" t="s">
        <v>79</v>
      </c>
      <c r="AY653" s="167" t="s">
        <v>143</v>
      </c>
    </row>
    <row r="654" spans="2:65" s="1" customFormat="1" ht="24.15" customHeight="1">
      <c r="B654" s="33"/>
      <c r="C654" s="132" t="s">
        <v>1076</v>
      </c>
      <c r="D654" s="132" t="s">
        <v>146</v>
      </c>
      <c r="E654" s="133" t="s">
        <v>1077</v>
      </c>
      <c r="F654" s="134" t="s">
        <v>1078</v>
      </c>
      <c r="G654" s="135" t="s">
        <v>149</v>
      </c>
      <c r="H654" s="136">
        <v>30</v>
      </c>
      <c r="I654" s="137">
        <v>1040</v>
      </c>
      <c r="J654" s="138">
        <f>ROUND(I654*H654,2)</f>
        <v>31200</v>
      </c>
      <c r="K654" s="134" t="s">
        <v>150</v>
      </c>
      <c r="L654" s="33"/>
      <c r="M654" s="139" t="s">
        <v>19</v>
      </c>
      <c r="N654" s="140" t="s">
        <v>43</v>
      </c>
      <c r="P654" s="141">
        <f>O654*H654</f>
        <v>0</v>
      </c>
      <c r="Q654" s="141">
        <v>3.4000000000000002E-4</v>
      </c>
      <c r="R654" s="141">
        <f>Q654*H654</f>
        <v>1.0200000000000001E-2</v>
      </c>
      <c r="S654" s="141">
        <v>0</v>
      </c>
      <c r="T654" s="142">
        <f>S654*H654</f>
        <v>0</v>
      </c>
      <c r="AR654" s="143" t="s">
        <v>168</v>
      </c>
      <c r="AT654" s="143" t="s">
        <v>146</v>
      </c>
      <c r="AU654" s="143" t="s">
        <v>81</v>
      </c>
      <c r="AY654" s="18" t="s">
        <v>143</v>
      </c>
      <c r="BE654" s="144">
        <f>IF(N654="základní",J654,0)</f>
        <v>31200</v>
      </c>
      <c r="BF654" s="144">
        <f>IF(N654="snížená",J654,0)</f>
        <v>0</v>
      </c>
      <c r="BG654" s="144">
        <f>IF(N654="zákl. přenesená",J654,0)</f>
        <v>0</v>
      </c>
      <c r="BH654" s="144">
        <f>IF(N654="sníž. přenesená",J654,0)</f>
        <v>0</v>
      </c>
      <c r="BI654" s="144">
        <f>IF(N654="nulová",J654,0)</f>
        <v>0</v>
      </c>
      <c r="BJ654" s="18" t="s">
        <v>79</v>
      </c>
      <c r="BK654" s="144">
        <f>ROUND(I654*H654,2)</f>
        <v>31200</v>
      </c>
      <c r="BL654" s="18" t="s">
        <v>168</v>
      </c>
      <c r="BM654" s="143" t="s">
        <v>1079</v>
      </c>
    </row>
    <row r="655" spans="2:65" s="1" customFormat="1">
      <c r="B655" s="33"/>
      <c r="D655" s="145" t="s">
        <v>152</v>
      </c>
      <c r="F655" s="146" t="s">
        <v>1080</v>
      </c>
      <c r="I655" s="147"/>
      <c r="L655" s="33"/>
      <c r="M655" s="148"/>
      <c r="T655" s="54"/>
      <c r="AT655" s="18" t="s">
        <v>152</v>
      </c>
      <c r="AU655" s="18" t="s">
        <v>81</v>
      </c>
    </row>
    <row r="656" spans="2:65" s="12" customFormat="1">
      <c r="B656" s="159"/>
      <c r="D656" s="160" t="s">
        <v>158</v>
      </c>
      <c r="E656" s="161" t="s">
        <v>19</v>
      </c>
      <c r="F656" s="162" t="s">
        <v>1081</v>
      </c>
      <c r="H656" s="161" t="s">
        <v>19</v>
      </c>
      <c r="I656" s="163"/>
      <c r="L656" s="159"/>
      <c r="M656" s="164"/>
      <c r="T656" s="165"/>
      <c r="AT656" s="161" t="s">
        <v>158</v>
      </c>
      <c r="AU656" s="161" t="s">
        <v>81</v>
      </c>
      <c r="AV656" s="12" t="s">
        <v>79</v>
      </c>
      <c r="AW656" s="12" t="s">
        <v>33</v>
      </c>
      <c r="AX656" s="12" t="s">
        <v>72</v>
      </c>
      <c r="AY656" s="161" t="s">
        <v>143</v>
      </c>
    </row>
    <row r="657" spans="2:65" s="13" customFormat="1">
      <c r="B657" s="166"/>
      <c r="D657" s="160" t="s">
        <v>158</v>
      </c>
      <c r="E657" s="167" t="s">
        <v>19</v>
      </c>
      <c r="F657" s="168" t="s">
        <v>208</v>
      </c>
      <c r="H657" s="169">
        <v>13</v>
      </c>
      <c r="I657" s="170"/>
      <c r="L657" s="166"/>
      <c r="M657" s="171"/>
      <c r="T657" s="172"/>
      <c r="AT657" s="167" t="s">
        <v>158</v>
      </c>
      <c r="AU657" s="167" t="s">
        <v>81</v>
      </c>
      <c r="AV657" s="13" t="s">
        <v>81</v>
      </c>
      <c r="AW657" s="13" t="s">
        <v>33</v>
      </c>
      <c r="AX657" s="13" t="s">
        <v>72</v>
      </c>
      <c r="AY657" s="167" t="s">
        <v>143</v>
      </c>
    </row>
    <row r="658" spans="2:65" s="12" customFormat="1">
      <c r="B658" s="159"/>
      <c r="D658" s="160" t="s">
        <v>158</v>
      </c>
      <c r="E658" s="161" t="s">
        <v>19</v>
      </c>
      <c r="F658" s="162" t="s">
        <v>1082</v>
      </c>
      <c r="H658" s="161" t="s">
        <v>19</v>
      </c>
      <c r="I658" s="163"/>
      <c r="L658" s="159"/>
      <c r="M658" s="164"/>
      <c r="T658" s="165"/>
      <c r="AT658" s="161" t="s">
        <v>158</v>
      </c>
      <c r="AU658" s="161" t="s">
        <v>81</v>
      </c>
      <c r="AV658" s="12" t="s">
        <v>79</v>
      </c>
      <c r="AW658" s="12" t="s">
        <v>33</v>
      </c>
      <c r="AX658" s="12" t="s">
        <v>72</v>
      </c>
      <c r="AY658" s="161" t="s">
        <v>143</v>
      </c>
    </row>
    <row r="659" spans="2:65" s="13" customFormat="1">
      <c r="B659" s="166"/>
      <c r="D659" s="160" t="s">
        <v>158</v>
      </c>
      <c r="E659" s="167" t="s">
        <v>19</v>
      </c>
      <c r="F659" s="168" t="s">
        <v>228</v>
      </c>
      <c r="H659" s="169">
        <v>17</v>
      </c>
      <c r="I659" s="170"/>
      <c r="L659" s="166"/>
      <c r="M659" s="171"/>
      <c r="T659" s="172"/>
      <c r="AT659" s="167" t="s">
        <v>158</v>
      </c>
      <c r="AU659" s="167" t="s">
        <v>81</v>
      </c>
      <c r="AV659" s="13" t="s">
        <v>81</v>
      </c>
      <c r="AW659" s="13" t="s">
        <v>33</v>
      </c>
      <c r="AX659" s="13" t="s">
        <v>72</v>
      </c>
      <c r="AY659" s="167" t="s">
        <v>143</v>
      </c>
    </row>
    <row r="660" spans="2:65" s="14" customFormat="1">
      <c r="B660" s="173"/>
      <c r="D660" s="160" t="s">
        <v>158</v>
      </c>
      <c r="E660" s="174" t="s">
        <v>19</v>
      </c>
      <c r="F660" s="175" t="s">
        <v>267</v>
      </c>
      <c r="H660" s="176">
        <v>30</v>
      </c>
      <c r="I660" s="177"/>
      <c r="L660" s="173"/>
      <c r="M660" s="178"/>
      <c r="T660" s="179"/>
      <c r="AT660" s="174" t="s">
        <v>158</v>
      </c>
      <c r="AU660" s="174" t="s">
        <v>81</v>
      </c>
      <c r="AV660" s="14" t="s">
        <v>168</v>
      </c>
      <c r="AW660" s="14" t="s">
        <v>33</v>
      </c>
      <c r="AX660" s="14" t="s">
        <v>79</v>
      </c>
      <c r="AY660" s="174" t="s">
        <v>143</v>
      </c>
    </row>
    <row r="661" spans="2:65" s="1" customFormat="1" ht="16.5" customHeight="1">
      <c r="B661" s="33"/>
      <c r="C661" s="132" t="s">
        <v>1083</v>
      </c>
      <c r="D661" s="132" t="s">
        <v>146</v>
      </c>
      <c r="E661" s="133" t="s">
        <v>1084</v>
      </c>
      <c r="F661" s="134" t="s">
        <v>1085</v>
      </c>
      <c r="G661" s="135" t="s">
        <v>149</v>
      </c>
      <c r="H661" s="136">
        <v>4</v>
      </c>
      <c r="I661" s="137">
        <v>2310</v>
      </c>
      <c r="J661" s="138">
        <f>ROUND(I661*H661,2)</f>
        <v>9240</v>
      </c>
      <c r="K661" s="134" t="s">
        <v>150</v>
      </c>
      <c r="L661" s="33"/>
      <c r="M661" s="139" t="s">
        <v>19</v>
      </c>
      <c r="N661" s="140" t="s">
        <v>43</v>
      </c>
      <c r="P661" s="141">
        <f>O661*H661</f>
        <v>0</v>
      </c>
      <c r="Q661" s="141">
        <v>2.1199999999999999E-3</v>
      </c>
      <c r="R661" s="141">
        <f>Q661*H661</f>
        <v>8.4799999999999997E-3</v>
      </c>
      <c r="S661" s="141">
        <v>0</v>
      </c>
      <c r="T661" s="142">
        <f>S661*H661</f>
        <v>0</v>
      </c>
      <c r="AR661" s="143" t="s">
        <v>168</v>
      </c>
      <c r="AT661" s="143" t="s">
        <v>146</v>
      </c>
      <c r="AU661" s="143" t="s">
        <v>81</v>
      </c>
      <c r="AY661" s="18" t="s">
        <v>143</v>
      </c>
      <c r="BE661" s="144">
        <f>IF(N661="základní",J661,0)</f>
        <v>9240</v>
      </c>
      <c r="BF661" s="144">
        <f>IF(N661="snížená",J661,0)</f>
        <v>0</v>
      </c>
      <c r="BG661" s="144">
        <f>IF(N661="zákl. přenesená",J661,0)</f>
        <v>0</v>
      </c>
      <c r="BH661" s="144">
        <f>IF(N661="sníž. přenesená",J661,0)</f>
        <v>0</v>
      </c>
      <c r="BI661" s="144">
        <f>IF(N661="nulová",J661,0)</f>
        <v>0</v>
      </c>
      <c r="BJ661" s="18" t="s">
        <v>79</v>
      </c>
      <c r="BK661" s="144">
        <f>ROUND(I661*H661,2)</f>
        <v>9240</v>
      </c>
      <c r="BL661" s="18" t="s">
        <v>168</v>
      </c>
      <c r="BM661" s="143" t="s">
        <v>1086</v>
      </c>
    </row>
    <row r="662" spans="2:65" s="1" customFormat="1">
      <c r="B662" s="33"/>
      <c r="D662" s="145" t="s">
        <v>152</v>
      </c>
      <c r="F662" s="146" t="s">
        <v>1087</v>
      </c>
      <c r="I662" s="147"/>
      <c r="L662" s="33"/>
      <c r="M662" s="148"/>
      <c r="T662" s="54"/>
      <c r="AT662" s="18" t="s">
        <v>152</v>
      </c>
      <c r="AU662" s="18" t="s">
        <v>81</v>
      </c>
    </row>
    <row r="663" spans="2:65" s="11" customFormat="1" ht="22.8" customHeight="1">
      <c r="B663" s="120"/>
      <c r="D663" s="121" t="s">
        <v>71</v>
      </c>
      <c r="E663" s="130" t="s">
        <v>280</v>
      </c>
      <c r="F663" s="130" t="s">
        <v>281</v>
      </c>
      <c r="I663" s="123"/>
      <c r="J663" s="131">
        <f>BK663</f>
        <v>1248</v>
      </c>
      <c r="L663" s="120"/>
      <c r="M663" s="125"/>
      <c r="P663" s="126">
        <f>SUM(P664:P676)</f>
        <v>0</v>
      </c>
      <c r="R663" s="126">
        <f>SUM(R664:R676)</f>
        <v>0</v>
      </c>
      <c r="T663" s="127">
        <f>SUM(T664:T676)</f>
        <v>0</v>
      </c>
      <c r="AR663" s="121" t="s">
        <v>79</v>
      </c>
      <c r="AT663" s="128" t="s">
        <v>71</v>
      </c>
      <c r="AU663" s="128" t="s">
        <v>79</v>
      </c>
      <c r="AY663" s="121" t="s">
        <v>143</v>
      </c>
      <c r="BK663" s="129">
        <f>SUM(BK664:BK676)</f>
        <v>1248</v>
      </c>
    </row>
    <row r="664" spans="2:65" s="1" customFormat="1" ht="21.75" customHeight="1">
      <c r="B664" s="33"/>
      <c r="C664" s="132" t="s">
        <v>1088</v>
      </c>
      <c r="D664" s="132" t="s">
        <v>146</v>
      </c>
      <c r="E664" s="133" t="s">
        <v>283</v>
      </c>
      <c r="F664" s="134" t="s">
        <v>284</v>
      </c>
      <c r="G664" s="135" t="s">
        <v>285</v>
      </c>
      <c r="H664" s="136">
        <v>0.20699999999999999</v>
      </c>
      <c r="I664" s="137">
        <v>228</v>
      </c>
      <c r="J664" s="138">
        <f>ROUND(I664*H664,2)</f>
        <v>47.2</v>
      </c>
      <c r="K664" s="134" t="s">
        <v>150</v>
      </c>
      <c r="L664" s="33"/>
      <c r="M664" s="139" t="s">
        <v>19</v>
      </c>
      <c r="N664" s="140" t="s">
        <v>43</v>
      </c>
      <c r="P664" s="141">
        <f>O664*H664</f>
        <v>0</v>
      </c>
      <c r="Q664" s="141">
        <v>0</v>
      </c>
      <c r="R664" s="141">
        <f>Q664*H664</f>
        <v>0</v>
      </c>
      <c r="S664" s="141">
        <v>0</v>
      </c>
      <c r="T664" s="142">
        <f>S664*H664</f>
        <v>0</v>
      </c>
      <c r="AR664" s="143" t="s">
        <v>168</v>
      </c>
      <c r="AT664" s="143" t="s">
        <v>146</v>
      </c>
      <c r="AU664" s="143" t="s">
        <v>81</v>
      </c>
      <c r="AY664" s="18" t="s">
        <v>143</v>
      </c>
      <c r="BE664" s="144">
        <f>IF(N664="základní",J664,0)</f>
        <v>47.2</v>
      </c>
      <c r="BF664" s="144">
        <f>IF(N664="snížená",J664,0)</f>
        <v>0</v>
      </c>
      <c r="BG664" s="144">
        <f>IF(N664="zákl. přenesená",J664,0)</f>
        <v>0</v>
      </c>
      <c r="BH664" s="144">
        <f>IF(N664="sníž. přenesená",J664,0)</f>
        <v>0</v>
      </c>
      <c r="BI664" s="144">
        <f>IF(N664="nulová",J664,0)</f>
        <v>0</v>
      </c>
      <c r="BJ664" s="18" t="s">
        <v>79</v>
      </c>
      <c r="BK664" s="144">
        <f>ROUND(I664*H664,2)</f>
        <v>47.2</v>
      </c>
      <c r="BL664" s="18" t="s">
        <v>168</v>
      </c>
      <c r="BM664" s="143" t="s">
        <v>1089</v>
      </c>
    </row>
    <row r="665" spans="2:65" s="1" customFormat="1">
      <c r="B665" s="33"/>
      <c r="D665" s="145" t="s">
        <v>152</v>
      </c>
      <c r="F665" s="146" t="s">
        <v>287</v>
      </c>
      <c r="I665" s="147"/>
      <c r="L665" s="33"/>
      <c r="M665" s="148"/>
      <c r="T665" s="54"/>
      <c r="AT665" s="18" t="s">
        <v>152</v>
      </c>
      <c r="AU665" s="18" t="s">
        <v>81</v>
      </c>
    </row>
    <row r="666" spans="2:65" s="1" customFormat="1" ht="24.15" customHeight="1">
      <c r="B666" s="33"/>
      <c r="C666" s="132" t="s">
        <v>1090</v>
      </c>
      <c r="D666" s="132" t="s">
        <v>146</v>
      </c>
      <c r="E666" s="133" t="s">
        <v>289</v>
      </c>
      <c r="F666" s="134" t="s">
        <v>290</v>
      </c>
      <c r="G666" s="135" t="s">
        <v>285</v>
      </c>
      <c r="H666" s="136">
        <v>3.9329999999999998</v>
      </c>
      <c r="I666" s="137">
        <v>13.3</v>
      </c>
      <c r="J666" s="138">
        <f>ROUND(I666*H666,2)</f>
        <v>52.31</v>
      </c>
      <c r="K666" s="134" t="s">
        <v>150</v>
      </c>
      <c r="L666" s="33"/>
      <c r="M666" s="139" t="s">
        <v>19</v>
      </c>
      <c r="N666" s="140" t="s">
        <v>43</v>
      </c>
      <c r="P666" s="141">
        <f>O666*H666</f>
        <v>0</v>
      </c>
      <c r="Q666" s="141">
        <v>0</v>
      </c>
      <c r="R666" s="141">
        <f>Q666*H666</f>
        <v>0</v>
      </c>
      <c r="S666" s="141">
        <v>0</v>
      </c>
      <c r="T666" s="142">
        <f>S666*H666</f>
        <v>0</v>
      </c>
      <c r="AR666" s="143" t="s">
        <v>168</v>
      </c>
      <c r="AT666" s="143" t="s">
        <v>146</v>
      </c>
      <c r="AU666" s="143" t="s">
        <v>81</v>
      </c>
      <c r="AY666" s="18" t="s">
        <v>143</v>
      </c>
      <c r="BE666" s="144">
        <f>IF(N666="základní",J666,0)</f>
        <v>52.31</v>
      </c>
      <c r="BF666" s="144">
        <f>IF(N666="snížená",J666,0)</f>
        <v>0</v>
      </c>
      <c r="BG666" s="144">
        <f>IF(N666="zákl. přenesená",J666,0)</f>
        <v>0</v>
      </c>
      <c r="BH666" s="144">
        <f>IF(N666="sníž. přenesená",J666,0)</f>
        <v>0</v>
      </c>
      <c r="BI666" s="144">
        <f>IF(N666="nulová",J666,0)</f>
        <v>0</v>
      </c>
      <c r="BJ666" s="18" t="s">
        <v>79</v>
      </c>
      <c r="BK666" s="144">
        <f>ROUND(I666*H666,2)</f>
        <v>52.31</v>
      </c>
      <c r="BL666" s="18" t="s">
        <v>168</v>
      </c>
      <c r="BM666" s="143" t="s">
        <v>1091</v>
      </c>
    </row>
    <row r="667" spans="2:65" s="1" customFormat="1">
      <c r="B667" s="33"/>
      <c r="D667" s="145" t="s">
        <v>152</v>
      </c>
      <c r="F667" s="146" t="s">
        <v>292</v>
      </c>
      <c r="I667" s="147"/>
      <c r="L667" s="33"/>
      <c r="M667" s="148"/>
      <c r="T667" s="54"/>
      <c r="AT667" s="18" t="s">
        <v>152</v>
      </c>
      <c r="AU667" s="18" t="s">
        <v>81</v>
      </c>
    </row>
    <row r="668" spans="2:65" s="13" customFormat="1">
      <c r="B668" s="166"/>
      <c r="D668" s="160" t="s">
        <v>158</v>
      </c>
      <c r="F668" s="168" t="s">
        <v>1092</v>
      </c>
      <c r="H668" s="169">
        <v>3.9329999999999998</v>
      </c>
      <c r="I668" s="170"/>
      <c r="L668" s="166"/>
      <c r="M668" s="171"/>
      <c r="T668" s="172"/>
      <c r="AT668" s="167" t="s">
        <v>158</v>
      </c>
      <c r="AU668" s="167" t="s">
        <v>81</v>
      </c>
      <c r="AV668" s="13" t="s">
        <v>81</v>
      </c>
      <c r="AW668" s="13" t="s">
        <v>4</v>
      </c>
      <c r="AX668" s="13" t="s">
        <v>79</v>
      </c>
      <c r="AY668" s="167" t="s">
        <v>143</v>
      </c>
    </row>
    <row r="669" spans="2:65" s="1" customFormat="1" ht="24.15" customHeight="1">
      <c r="B669" s="33"/>
      <c r="C669" s="132" t="s">
        <v>1093</v>
      </c>
      <c r="D669" s="132" t="s">
        <v>146</v>
      </c>
      <c r="E669" s="133" t="s">
        <v>1094</v>
      </c>
      <c r="F669" s="134" t="s">
        <v>1095</v>
      </c>
      <c r="G669" s="135" t="s">
        <v>285</v>
      </c>
      <c r="H669" s="136">
        <v>0.20699999999999999</v>
      </c>
      <c r="I669" s="137">
        <v>4520</v>
      </c>
      <c r="J669" s="138">
        <f>ROUND(I669*H669,2)</f>
        <v>935.64</v>
      </c>
      <c r="K669" s="134" t="s">
        <v>150</v>
      </c>
      <c r="L669" s="33"/>
      <c r="M669" s="139" t="s">
        <v>19</v>
      </c>
      <c r="N669" s="140" t="s">
        <v>43</v>
      </c>
      <c r="P669" s="141">
        <f>O669*H669</f>
        <v>0</v>
      </c>
      <c r="Q669" s="141">
        <v>0</v>
      </c>
      <c r="R669" s="141">
        <f>Q669*H669</f>
        <v>0</v>
      </c>
      <c r="S669" s="141">
        <v>0</v>
      </c>
      <c r="T669" s="142">
        <f>S669*H669</f>
        <v>0</v>
      </c>
      <c r="AR669" s="143" t="s">
        <v>168</v>
      </c>
      <c r="AT669" s="143" t="s">
        <v>146</v>
      </c>
      <c r="AU669" s="143" t="s">
        <v>81</v>
      </c>
      <c r="AY669" s="18" t="s">
        <v>143</v>
      </c>
      <c r="BE669" s="144">
        <f>IF(N669="základní",J669,0)</f>
        <v>935.64</v>
      </c>
      <c r="BF669" s="144">
        <f>IF(N669="snížená",J669,0)</f>
        <v>0</v>
      </c>
      <c r="BG669" s="144">
        <f>IF(N669="zákl. přenesená",J669,0)</f>
        <v>0</v>
      </c>
      <c r="BH669" s="144">
        <f>IF(N669="sníž. přenesená",J669,0)</f>
        <v>0</v>
      </c>
      <c r="BI669" s="144">
        <f>IF(N669="nulová",J669,0)</f>
        <v>0</v>
      </c>
      <c r="BJ669" s="18" t="s">
        <v>79</v>
      </c>
      <c r="BK669" s="144">
        <f>ROUND(I669*H669,2)</f>
        <v>935.64</v>
      </c>
      <c r="BL669" s="18" t="s">
        <v>168</v>
      </c>
      <c r="BM669" s="143" t="s">
        <v>1096</v>
      </c>
    </row>
    <row r="670" spans="2:65" s="1" customFormat="1">
      <c r="B670" s="33"/>
      <c r="D670" s="145" t="s">
        <v>152</v>
      </c>
      <c r="F670" s="146" t="s">
        <v>1097</v>
      </c>
      <c r="I670" s="147"/>
      <c r="L670" s="33"/>
      <c r="M670" s="148"/>
      <c r="T670" s="54"/>
      <c r="AT670" s="18" t="s">
        <v>152</v>
      </c>
      <c r="AU670" s="18" t="s">
        <v>81</v>
      </c>
    </row>
    <row r="671" spans="2:65" s="1" customFormat="1" ht="16.5" customHeight="1">
      <c r="B671" s="33"/>
      <c r="C671" s="132" t="s">
        <v>1098</v>
      </c>
      <c r="D671" s="132" t="s">
        <v>146</v>
      </c>
      <c r="E671" s="133" t="s">
        <v>1099</v>
      </c>
      <c r="F671" s="134" t="s">
        <v>1100</v>
      </c>
      <c r="G671" s="135" t="s">
        <v>285</v>
      </c>
      <c r="H671" s="136">
        <v>0.16500000000000001</v>
      </c>
      <c r="I671" s="137">
        <v>1290</v>
      </c>
      <c r="J671" s="138">
        <f>ROUND(I671*H671,2)</f>
        <v>212.85</v>
      </c>
      <c r="K671" s="134" t="s">
        <v>19</v>
      </c>
      <c r="L671" s="33"/>
      <c r="M671" s="139" t="s">
        <v>19</v>
      </c>
      <c r="N671" s="140" t="s">
        <v>43</v>
      </c>
      <c r="P671" s="141">
        <f>O671*H671</f>
        <v>0</v>
      </c>
      <c r="Q671" s="141">
        <v>0</v>
      </c>
      <c r="R671" s="141">
        <f>Q671*H671</f>
        <v>0</v>
      </c>
      <c r="S671" s="141">
        <v>0</v>
      </c>
      <c r="T671" s="142">
        <f>S671*H671</f>
        <v>0</v>
      </c>
      <c r="AR671" s="143" t="s">
        <v>168</v>
      </c>
      <c r="AT671" s="143" t="s">
        <v>146</v>
      </c>
      <c r="AU671" s="143" t="s">
        <v>81</v>
      </c>
      <c r="AY671" s="18" t="s">
        <v>143</v>
      </c>
      <c r="BE671" s="144">
        <f>IF(N671="základní",J671,0)</f>
        <v>212.85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8" t="s">
        <v>79</v>
      </c>
      <c r="BK671" s="144">
        <f>ROUND(I671*H671,2)</f>
        <v>212.85</v>
      </c>
      <c r="BL671" s="18" t="s">
        <v>168</v>
      </c>
      <c r="BM671" s="143" t="s">
        <v>1101</v>
      </c>
    </row>
    <row r="672" spans="2:65" s="12" customFormat="1">
      <c r="B672" s="159"/>
      <c r="D672" s="160" t="s">
        <v>158</v>
      </c>
      <c r="E672" s="161" t="s">
        <v>19</v>
      </c>
      <c r="F672" s="162" t="s">
        <v>1102</v>
      </c>
      <c r="H672" s="161" t="s">
        <v>19</v>
      </c>
      <c r="I672" s="163"/>
      <c r="L672" s="159"/>
      <c r="M672" s="164"/>
      <c r="T672" s="165"/>
      <c r="AT672" s="161" t="s">
        <v>158</v>
      </c>
      <c r="AU672" s="161" t="s">
        <v>81</v>
      </c>
      <c r="AV672" s="12" t="s">
        <v>79</v>
      </c>
      <c r="AW672" s="12" t="s">
        <v>33</v>
      </c>
      <c r="AX672" s="12" t="s">
        <v>72</v>
      </c>
      <c r="AY672" s="161" t="s">
        <v>143</v>
      </c>
    </row>
    <row r="673" spans="2:65" s="12" customFormat="1">
      <c r="B673" s="159"/>
      <c r="D673" s="160" t="s">
        <v>158</v>
      </c>
      <c r="E673" s="161" t="s">
        <v>19</v>
      </c>
      <c r="F673" s="162" t="s">
        <v>1103</v>
      </c>
      <c r="H673" s="161" t="s">
        <v>19</v>
      </c>
      <c r="I673" s="163"/>
      <c r="L673" s="159"/>
      <c r="M673" s="164"/>
      <c r="T673" s="165"/>
      <c r="AT673" s="161" t="s">
        <v>158</v>
      </c>
      <c r="AU673" s="161" t="s">
        <v>81</v>
      </c>
      <c r="AV673" s="12" t="s">
        <v>79</v>
      </c>
      <c r="AW673" s="12" t="s">
        <v>33</v>
      </c>
      <c r="AX673" s="12" t="s">
        <v>72</v>
      </c>
      <c r="AY673" s="161" t="s">
        <v>143</v>
      </c>
    </row>
    <row r="674" spans="2:65" s="12" customFormat="1">
      <c r="B674" s="159"/>
      <c r="D674" s="160" t="s">
        <v>158</v>
      </c>
      <c r="E674" s="161" t="s">
        <v>19</v>
      </c>
      <c r="F674" s="162" t="s">
        <v>1104</v>
      </c>
      <c r="H674" s="161" t="s">
        <v>19</v>
      </c>
      <c r="I674" s="163"/>
      <c r="L674" s="159"/>
      <c r="M674" s="164"/>
      <c r="T674" s="165"/>
      <c r="AT674" s="161" t="s">
        <v>158</v>
      </c>
      <c r="AU674" s="161" t="s">
        <v>81</v>
      </c>
      <c r="AV674" s="12" t="s">
        <v>79</v>
      </c>
      <c r="AW674" s="12" t="s">
        <v>33</v>
      </c>
      <c r="AX674" s="12" t="s">
        <v>72</v>
      </c>
      <c r="AY674" s="161" t="s">
        <v>143</v>
      </c>
    </row>
    <row r="675" spans="2:65" s="13" customFormat="1">
      <c r="B675" s="166"/>
      <c r="D675" s="160" t="s">
        <v>158</v>
      </c>
      <c r="E675" s="167" t="s">
        <v>19</v>
      </c>
      <c r="F675" s="168" t="s">
        <v>1105</v>
      </c>
      <c r="H675" s="169">
        <v>0.16500000000000001</v>
      </c>
      <c r="I675" s="170"/>
      <c r="L675" s="166"/>
      <c r="M675" s="171"/>
      <c r="T675" s="172"/>
      <c r="AT675" s="167" t="s">
        <v>158</v>
      </c>
      <c r="AU675" s="167" t="s">
        <v>81</v>
      </c>
      <c r="AV675" s="13" t="s">
        <v>81</v>
      </c>
      <c r="AW675" s="13" t="s">
        <v>33</v>
      </c>
      <c r="AX675" s="13" t="s">
        <v>72</v>
      </c>
      <c r="AY675" s="167" t="s">
        <v>143</v>
      </c>
    </row>
    <row r="676" spans="2:65" s="14" customFormat="1">
      <c r="B676" s="173"/>
      <c r="D676" s="160" t="s">
        <v>158</v>
      </c>
      <c r="E676" s="174" t="s">
        <v>19</v>
      </c>
      <c r="F676" s="175" t="s">
        <v>267</v>
      </c>
      <c r="H676" s="176">
        <v>0.16500000000000001</v>
      </c>
      <c r="I676" s="177"/>
      <c r="L676" s="173"/>
      <c r="M676" s="178"/>
      <c r="T676" s="179"/>
      <c r="AT676" s="174" t="s">
        <v>158</v>
      </c>
      <c r="AU676" s="174" t="s">
        <v>81</v>
      </c>
      <c r="AV676" s="14" t="s">
        <v>168</v>
      </c>
      <c r="AW676" s="14" t="s">
        <v>33</v>
      </c>
      <c r="AX676" s="14" t="s">
        <v>79</v>
      </c>
      <c r="AY676" s="174" t="s">
        <v>143</v>
      </c>
    </row>
    <row r="677" spans="2:65" s="11" customFormat="1" ht="22.8" customHeight="1">
      <c r="B677" s="120"/>
      <c r="D677" s="121" t="s">
        <v>71</v>
      </c>
      <c r="E677" s="130" t="s">
        <v>1106</v>
      </c>
      <c r="F677" s="130" t="s">
        <v>1107</v>
      </c>
      <c r="I677" s="123"/>
      <c r="J677" s="131">
        <f>BK677</f>
        <v>20485</v>
      </c>
      <c r="L677" s="120"/>
      <c r="M677" s="125"/>
      <c r="P677" s="126">
        <f>SUM(P678:P681)</f>
        <v>0</v>
      </c>
      <c r="R677" s="126">
        <f>SUM(R678:R681)</f>
        <v>0</v>
      </c>
      <c r="T677" s="127">
        <f>SUM(T678:T681)</f>
        <v>0</v>
      </c>
      <c r="AR677" s="121" t="s">
        <v>79</v>
      </c>
      <c r="AT677" s="128" t="s">
        <v>71</v>
      </c>
      <c r="AU677" s="128" t="s">
        <v>79</v>
      </c>
      <c r="AY677" s="121" t="s">
        <v>143</v>
      </c>
      <c r="BK677" s="129">
        <f>SUM(BK678:BK681)</f>
        <v>20485</v>
      </c>
    </row>
    <row r="678" spans="2:65" s="1" customFormat="1" ht="24.15" customHeight="1">
      <c r="B678" s="33"/>
      <c r="C678" s="132" t="s">
        <v>1108</v>
      </c>
      <c r="D678" s="132" t="s">
        <v>146</v>
      </c>
      <c r="E678" s="133" t="s">
        <v>1109</v>
      </c>
      <c r="F678" s="134" t="s">
        <v>1110</v>
      </c>
      <c r="G678" s="135" t="s">
        <v>285</v>
      </c>
      <c r="H678" s="136">
        <v>8.5</v>
      </c>
      <c r="I678" s="137">
        <v>1190</v>
      </c>
      <c r="J678" s="138">
        <f>ROUND(I678*H678,2)</f>
        <v>10115</v>
      </c>
      <c r="K678" s="134" t="s">
        <v>150</v>
      </c>
      <c r="L678" s="33"/>
      <c r="M678" s="139" t="s">
        <v>19</v>
      </c>
      <c r="N678" s="140" t="s">
        <v>43</v>
      </c>
      <c r="P678" s="141">
        <f>O678*H678</f>
        <v>0</v>
      </c>
      <c r="Q678" s="141">
        <v>0</v>
      </c>
      <c r="R678" s="141">
        <f>Q678*H678</f>
        <v>0</v>
      </c>
      <c r="S678" s="141">
        <v>0</v>
      </c>
      <c r="T678" s="142">
        <f>S678*H678</f>
        <v>0</v>
      </c>
      <c r="AR678" s="143" t="s">
        <v>168</v>
      </c>
      <c r="AT678" s="143" t="s">
        <v>146</v>
      </c>
      <c r="AU678" s="143" t="s">
        <v>81</v>
      </c>
      <c r="AY678" s="18" t="s">
        <v>143</v>
      </c>
      <c r="BE678" s="144">
        <f>IF(N678="základní",J678,0)</f>
        <v>10115</v>
      </c>
      <c r="BF678" s="144">
        <f>IF(N678="snížená",J678,0)</f>
        <v>0</v>
      </c>
      <c r="BG678" s="144">
        <f>IF(N678="zákl. přenesená",J678,0)</f>
        <v>0</v>
      </c>
      <c r="BH678" s="144">
        <f>IF(N678="sníž. přenesená",J678,0)</f>
        <v>0</v>
      </c>
      <c r="BI678" s="144">
        <f>IF(N678="nulová",J678,0)</f>
        <v>0</v>
      </c>
      <c r="BJ678" s="18" t="s">
        <v>79</v>
      </c>
      <c r="BK678" s="144">
        <f>ROUND(I678*H678,2)</f>
        <v>10115</v>
      </c>
      <c r="BL678" s="18" t="s">
        <v>168</v>
      </c>
      <c r="BM678" s="143" t="s">
        <v>1111</v>
      </c>
    </row>
    <row r="679" spans="2:65" s="1" customFormat="1">
      <c r="B679" s="33"/>
      <c r="D679" s="145" t="s">
        <v>152</v>
      </c>
      <c r="F679" s="146" t="s">
        <v>1112</v>
      </c>
      <c r="I679" s="147"/>
      <c r="L679" s="33"/>
      <c r="M679" s="148"/>
      <c r="T679" s="54"/>
      <c r="AT679" s="18" t="s">
        <v>152</v>
      </c>
      <c r="AU679" s="18" t="s">
        <v>81</v>
      </c>
    </row>
    <row r="680" spans="2:65" s="1" customFormat="1" ht="33" customHeight="1">
      <c r="B680" s="33"/>
      <c r="C680" s="132" t="s">
        <v>1113</v>
      </c>
      <c r="D680" s="132" t="s">
        <v>146</v>
      </c>
      <c r="E680" s="133" t="s">
        <v>1114</v>
      </c>
      <c r="F680" s="134" t="s">
        <v>1115</v>
      </c>
      <c r="G680" s="135" t="s">
        <v>285</v>
      </c>
      <c r="H680" s="136">
        <v>8.5</v>
      </c>
      <c r="I680" s="137">
        <v>1220</v>
      </c>
      <c r="J680" s="138">
        <f>ROUND(I680*H680,2)</f>
        <v>10370</v>
      </c>
      <c r="K680" s="134" t="s">
        <v>150</v>
      </c>
      <c r="L680" s="33"/>
      <c r="M680" s="139" t="s">
        <v>19</v>
      </c>
      <c r="N680" s="140" t="s">
        <v>43</v>
      </c>
      <c r="P680" s="141">
        <f>O680*H680</f>
        <v>0</v>
      </c>
      <c r="Q680" s="141">
        <v>0</v>
      </c>
      <c r="R680" s="141">
        <f>Q680*H680</f>
        <v>0</v>
      </c>
      <c r="S680" s="141">
        <v>0</v>
      </c>
      <c r="T680" s="142">
        <f>S680*H680</f>
        <v>0</v>
      </c>
      <c r="AR680" s="143" t="s">
        <v>168</v>
      </c>
      <c r="AT680" s="143" t="s">
        <v>146</v>
      </c>
      <c r="AU680" s="143" t="s">
        <v>81</v>
      </c>
      <c r="AY680" s="18" t="s">
        <v>143</v>
      </c>
      <c r="BE680" s="144">
        <f>IF(N680="základní",J680,0)</f>
        <v>10370</v>
      </c>
      <c r="BF680" s="144">
        <f>IF(N680="snížená",J680,0)</f>
        <v>0</v>
      </c>
      <c r="BG680" s="144">
        <f>IF(N680="zákl. přenesená",J680,0)</f>
        <v>0</v>
      </c>
      <c r="BH680" s="144">
        <f>IF(N680="sníž. přenesená",J680,0)</f>
        <v>0</v>
      </c>
      <c r="BI680" s="144">
        <f>IF(N680="nulová",J680,0)</f>
        <v>0</v>
      </c>
      <c r="BJ680" s="18" t="s">
        <v>79</v>
      </c>
      <c r="BK680" s="144">
        <f>ROUND(I680*H680,2)</f>
        <v>10370</v>
      </c>
      <c r="BL680" s="18" t="s">
        <v>168</v>
      </c>
      <c r="BM680" s="143" t="s">
        <v>1116</v>
      </c>
    </row>
    <row r="681" spans="2:65" s="1" customFormat="1">
      <c r="B681" s="33"/>
      <c r="D681" s="145" t="s">
        <v>152</v>
      </c>
      <c r="F681" s="146" t="s">
        <v>1117</v>
      </c>
      <c r="I681" s="147"/>
      <c r="L681" s="33"/>
      <c r="M681" s="148"/>
      <c r="T681" s="54"/>
      <c r="AT681" s="18" t="s">
        <v>152</v>
      </c>
      <c r="AU681" s="18" t="s">
        <v>81</v>
      </c>
    </row>
    <row r="682" spans="2:65" s="11" customFormat="1" ht="25.95" customHeight="1">
      <c r="B682" s="120"/>
      <c r="D682" s="121" t="s">
        <v>71</v>
      </c>
      <c r="E682" s="122" t="s">
        <v>154</v>
      </c>
      <c r="F682" s="122" t="s">
        <v>322</v>
      </c>
      <c r="I682" s="123"/>
      <c r="J682" s="124">
        <f>BK682</f>
        <v>369990</v>
      </c>
      <c r="L682" s="120"/>
      <c r="M682" s="125"/>
      <c r="P682" s="126">
        <f>P683+P689</f>
        <v>0</v>
      </c>
      <c r="R682" s="126">
        <f>R683+R689</f>
        <v>4.8613399999999993</v>
      </c>
      <c r="T682" s="127">
        <f>T683+T689</f>
        <v>0</v>
      </c>
      <c r="AR682" s="121" t="s">
        <v>163</v>
      </c>
      <c r="AT682" s="128" t="s">
        <v>71</v>
      </c>
      <c r="AU682" s="128" t="s">
        <v>72</v>
      </c>
      <c r="AY682" s="121" t="s">
        <v>143</v>
      </c>
      <c r="BK682" s="129">
        <f>BK683+BK689</f>
        <v>369990</v>
      </c>
    </row>
    <row r="683" spans="2:65" s="11" customFormat="1" ht="22.8" customHeight="1">
      <c r="B683" s="120"/>
      <c r="D683" s="121" t="s">
        <v>71</v>
      </c>
      <c r="E683" s="130" t="s">
        <v>1118</v>
      </c>
      <c r="F683" s="130" t="s">
        <v>1119</v>
      </c>
      <c r="I683" s="123"/>
      <c r="J683" s="131">
        <f>BK683</f>
        <v>37300</v>
      </c>
      <c r="L683" s="120"/>
      <c r="M683" s="125"/>
      <c r="P683" s="126">
        <f>SUM(P684:P688)</f>
        <v>0</v>
      </c>
      <c r="R683" s="126">
        <f>SUM(R684:R688)</f>
        <v>0</v>
      </c>
      <c r="T683" s="127">
        <f>SUM(T684:T688)</f>
        <v>0</v>
      </c>
      <c r="AR683" s="121" t="s">
        <v>163</v>
      </c>
      <c r="AT683" s="128" t="s">
        <v>71</v>
      </c>
      <c r="AU683" s="128" t="s">
        <v>79</v>
      </c>
      <c r="AY683" s="121" t="s">
        <v>143</v>
      </c>
      <c r="BK683" s="129">
        <f>SUM(BK684:BK688)</f>
        <v>37300</v>
      </c>
    </row>
    <row r="684" spans="2:65" s="1" customFormat="1" ht="16.5" customHeight="1">
      <c r="B684" s="33"/>
      <c r="C684" s="132" t="s">
        <v>1120</v>
      </c>
      <c r="D684" s="132" t="s">
        <v>146</v>
      </c>
      <c r="E684" s="133" t="s">
        <v>1121</v>
      </c>
      <c r="F684" s="134" t="s">
        <v>1122</v>
      </c>
      <c r="G684" s="135" t="s">
        <v>320</v>
      </c>
      <c r="H684" s="136">
        <v>1</v>
      </c>
      <c r="I684" s="137">
        <v>37300</v>
      </c>
      <c r="J684" s="138">
        <f>ROUND(I684*H684,2)</f>
        <v>37300</v>
      </c>
      <c r="K684" s="134" t="s">
        <v>19</v>
      </c>
      <c r="L684" s="33"/>
      <c r="M684" s="139" t="s">
        <v>19</v>
      </c>
      <c r="N684" s="140" t="s">
        <v>43</v>
      </c>
      <c r="P684" s="141">
        <f>O684*H684</f>
        <v>0</v>
      </c>
      <c r="Q684" s="141">
        <v>0</v>
      </c>
      <c r="R684" s="141">
        <f>Q684*H684</f>
        <v>0</v>
      </c>
      <c r="S684" s="141">
        <v>0</v>
      </c>
      <c r="T684" s="142">
        <f>S684*H684</f>
        <v>0</v>
      </c>
      <c r="AR684" s="143" t="s">
        <v>353</v>
      </c>
      <c r="AT684" s="143" t="s">
        <v>146</v>
      </c>
      <c r="AU684" s="143" t="s">
        <v>81</v>
      </c>
      <c r="AY684" s="18" t="s">
        <v>143</v>
      </c>
      <c r="BE684" s="144">
        <f>IF(N684="základní",J684,0)</f>
        <v>37300</v>
      </c>
      <c r="BF684" s="144">
        <f>IF(N684="snížená",J684,0)</f>
        <v>0</v>
      </c>
      <c r="BG684" s="144">
        <f>IF(N684="zákl. přenesená",J684,0)</f>
        <v>0</v>
      </c>
      <c r="BH684" s="144">
        <f>IF(N684="sníž. přenesená",J684,0)</f>
        <v>0</v>
      </c>
      <c r="BI684" s="144">
        <f>IF(N684="nulová",J684,0)</f>
        <v>0</v>
      </c>
      <c r="BJ684" s="18" t="s">
        <v>79</v>
      </c>
      <c r="BK684" s="144">
        <f>ROUND(I684*H684,2)</f>
        <v>37300</v>
      </c>
      <c r="BL684" s="18" t="s">
        <v>353</v>
      </c>
      <c r="BM684" s="143" t="s">
        <v>1123</v>
      </c>
    </row>
    <row r="685" spans="2:65" s="12" customFormat="1">
      <c r="B685" s="159"/>
      <c r="D685" s="160" t="s">
        <v>158</v>
      </c>
      <c r="E685" s="161" t="s">
        <v>19</v>
      </c>
      <c r="F685" s="162" t="s">
        <v>246</v>
      </c>
      <c r="H685" s="161" t="s">
        <v>19</v>
      </c>
      <c r="I685" s="163"/>
      <c r="L685" s="159"/>
      <c r="M685" s="164"/>
      <c r="T685" s="165"/>
      <c r="AT685" s="161" t="s">
        <v>158</v>
      </c>
      <c r="AU685" s="161" t="s">
        <v>81</v>
      </c>
      <c r="AV685" s="12" t="s">
        <v>79</v>
      </c>
      <c r="AW685" s="12" t="s">
        <v>33</v>
      </c>
      <c r="AX685" s="12" t="s">
        <v>72</v>
      </c>
      <c r="AY685" s="161" t="s">
        <v>143</v>
      </c>
    </row>
    <row r="686" spans="2:65" s="12" customFormat="1">
      <c r="B686" s="159"/>
      <c r="D686" s="160" t="s">
        <v>158</v>
      </c>
      <c r="E686" s="161" t="s">
        <v>19</v>
      </c>
      <c r="F686" s="162" t="s">
        <v>1124</v>
      </c>
      <c r="H686" s="161" t="s">
        <v>19</v>
      </c>
      <c r="I686" s="163"/>
      <c r="L686" s="159"/>
      <c r="M686" s="164"/>
      <c r="T686" s="165"/>
      <c r="AT686" s="161" t="s">
        <v>158</v>
      </c>
      <c r="AU686" s="161" t="s">
        <v>81</v>
      </c>
      <c r="AV686" s="12" t="s">
        <v>79</v>
      </c>
      <c r="AW686" s="12" t="s">
        <v>33</v>
      </c>
      <c r="AX686" s="12" t="s">
        <v>72</v>
      </c>
      <c r="AY686" s="161" t="s">
        <v>143</v>
      </c>
    </row>
    <row r="687" spans="2:65" s="13" customFormat="1">
      <c r="B687" s="166"/>
      <c r="D687" s="160" t="s">
        <v>158</v>
      </c>
      <c r="E687" s="167" t="s">
        <v>19</v>
      </c>
      <c r="F687" s="168" t="s">
        <v>79</v>
      </c>
      <c r="H687" s="169">
        <v>1</v>
      </c>
      <c r="I687" s="170"/>
      <c r="L687" s="166"/>
      <c r="M687" s="171"/>
      <c r="T687" s="172"/>
      <c r="AT687" s="167" t="s">
        <v>158</v>
      </c>
      <c r="AU687" s="167" t="s">
        <v>81</v>
      </c>
      <c r="AV687" s="13" t="s">
        <v>81</v>
      </c>
      <c r="AW687" s="13" t="s">
        <v>33</v>
      </c>
      <c r="AX687" s="13" t="s">
        <v>79</v>
      </c>
      <c r="AY687" s="167" t="s">
        <v>143</v>
      </c>
    </row>
    <row r="688" spans="2:65" s="12" customFormat="1">
      <c r="B688" s="159"/>
      <c r="D688" s="160" t="s">
        <v>158</v>
      </c>
      <c r="E688" s="161" t="s">
        <v>19</v>
      </c>
      <c r="F688" s="162" t="s">
        <v>1125</v>
      </c>
      <c r="H688" s="161" t="s">
        <v>19</v>
      </c>
      <c r="I688" s="163"/>
      <c r="L688" s="159"/>
      <c r="M688" s="164"/>
      <c r="T688" s="165"/>
      <c r="AT688" s="161" t="s">
        <v>158</v>
      </c>
      <c r="AU688" s="161" t="s">
        <v>81</v>
      </c>
      <c r="AV688" s="12" t="s">
        <v>79</v>
      </c>
      <c r="AW688" s="12" t="s">
        <v>33</v>
      </c>
      <c r="AX688" s="12" t="s">
        <v>72</v>
      </c>
      <c r="AY688" s="161" t="s">
        <v>143</v>
      </c>
    </row>
    <row r="689" spans="2:65" s="11" customFormat="1" ht="22.8" customHeight="1">
      <c r="B689" s="120"/>
      <c r="D689" s="121" t="s">
        <v>71</v>
      </c>
      <c r="E689" s="130" t="s">
        <v>323</v>
      </c>
      <c r="F689" s="130" t="s">
        <v>324</v>
      </c>
      <c r="I689" s="123"/>
      <c r="J689" s="131">
        <f>BK689</f>
        <v>332690</v>
      </c>
      <c r="L689" s="120"/>
      <c r="M689" s="125"/>
      <c r="P689" s="126">
        <f>SUM(P690:P704)</f>
        <v>0</v>
      </c>
      <c r="R689" s="126">
        <f>SUM(R690:R704)</f>
        <v>4.8613399999999993</v>
      </c>
      <c r="T689" s="127">
        <f>SUM(T690:T704)</f>
        <v>0</v>
      </c>
      <c r="AR689" s="121" t="s">
        <v>163</v>
      </c>
      <c r="AT689" s="128" t="s">
        <v>71</v>
      </c>
      <c r="AU689" s="128" t="s">
        <v>79</v>
      </c>
      <c r="AY689" s="121" t="s">
        <v>143</v>
      </c>
      <c r="BK689" s="129">
        <f>SUM(BK690:BK704)</f>
        <v>332690</v>
      </c>
    </row>
    <row r="690" spans="2:65" s="1" customFormat="1" ht="16.5" customHeight="1">
      <c r="B690" s="33"/>
      <c r="C690" s="132" t="s">
        <v>1126</v>
      </c>
      <c r="D690" s="132" t="s">
        <v>146</v>
      </c>
      <c r="E690" s="133" t="s">
        <v>1127</v>
      </c>
      <c r="F690" s="134" t="s">
        <v>1128</v>
      </c>
      <c r="G690" s="135" t="s">
        <v>260</v>
      </c>
      <c r="H690" s="136">
        <v>38</v>
      </c>
      <c r="I690" s="137">
        <v>1580</v>
      </c>
      <c r="J690" s="138">
        <f>ROUND(I690*H690,2)</f>
        <v>60040</v>
      </c>
      <c r="K690" s="134" t="s">
        <v>150</v>
      </c>
      <c r="L690" s="33"/>
      <c r="M690" s="139" t="s">
        <v>19</v>
      </c>
      <c r="N690" s="140" t="s">
        <v>43</v>
      </c>
      <c r="P690" s="141">
        <f>O690*H690</f>
        <v>0</v>
      </c>
      <c r="Q690" s="141">
        <v>4.2999999999999999E-4</v>
      </c>
      <c r="R690" s="141">
        <f>Q690*H690</f>
        <v>1.634E-2</v>
      </c>
      <c r="S690" s="141">
        <v>0</v>
      </c>
      <c r="T690" s="142">
        <f>S690*H690</f>
        <v>0</v>
      </c>
      <c r="AR690" s="143" t="s">
        <v>353</v>
      </c>
      <c r="AT690" s="143" t="s">
        <v>146</v>
      </c>
      <c r="AU690" s="143" t="s">
        <v>81</v>
      </c>
      <c r="AY690" s="18" t="s">
        <v>143</v>
      </c>
      <c r="BE690" s="144">
        <f>IF(N690="základní",J690,0)</f>
        <v>60040</v>
      </c>
      <c r="BF690" s="144">
        <f>IF(N690="snížená",J690,0)</f>
        <v>0</v>
      </c>
      <c r="BG690" s="144">
        <f>IF(N690="zákl. přenesená",J690,0)</f>
        <v>0</v>
      </c>
      <c r="BH690" s="144">
        <f>IF(N690="sníž. přenesená",J690,0)</f>
        <v>0</v>
      </c>
      <c r="BI690" s="144">
        <f>IF(N690="nulová",J690,0)</f>
        <v>0</v>
      </c>
      <c r="BJ690" s="18" t="s">
        <v>79</v>
      </c>
      <c r="BK690" s="144">
        <f>ROUND(I690*H690,2)</f>
        <v>60040</v>
      </c>
      <c r="BL690" s="18" t="s">
        <v>353</v>
      </c>
      <c r="BM690" s="143" t="s">
        <v>1129</v>
      </c>
    </row>
    <row r="691" spans="2:65" s="1" customFormat="1">
      <c r="B691" s="33"/>
      <c r="D691" s="145" t="s">
        <v>152</v>
      </c>
      <c r="F691" s="146" t="s">
        <v>1130</v>
      </c>
      <c r="I691" s="147"/>
      <c r="L691" s="33"/>
      <c r="M691" s="148"/>
      <c r="T691" s="54"/>
      <c r="AT691" s="18" t="s">
        <v>152</v>
      </c>
      <c r="AU691" s="18" t="s">
        <v>81</v>
      </c>
    </row>
    <row r="692" spans="2:65" s="12" customFormat="1">
      <c r="B692" s="159"/>
      <c r="D692" s="160" t="s">
        <v>158</v>
      </c>
      <c r="E692" s="161" t="s">
        <v>19</v>
      </c>
      <c r="F692" s="162" t="s">
        <v>1131</v>
      </c>
      <c r="H692" s="161" t="s">
        <v>19</v>
      </c>
      <c r="I692" s="163"/>
      <c r="L692" s="159"/>
      <c r="M692" s="164"/>
      <c r="T692" s="165"/>
      <c r="AT692" s="161" t="s">
        <v>158</v>
      </c>
      <c r="AU692" s="161" t="s">
        <v>81</v>
      </c>
      <c r="AV692" s="12" t="s">
        <v>79</v>
      </c>
      <c r="AW692" s="12" t="s">
        <v>33</v>
      </c>
      <c r="AX692" s="12" t="s">
        <v>72</v>
      </c>
      <c r="AY692" s="161" t="s">
        <v>143</v>
      </c>
    </row>
    <row r="693" spans="2:65" s="12" customFormat="1">
      <c r="B693" s="159"/>
      <c r="D693" s="160" t="s">
        <v>158</v>
      </c>
      <c r="E693" s="161" t="s">
        <v>19</v>
      </c>
      <c r="F693" s="162" t="s">
        <v>161</v>
      </c>
      <c r="H693" s="161" t="s">
        <v>19</v>
      </c>
      <c r="I693" s="163"/>
      <c r="L693" s="159"/>
      <c r="M693" s="164"/>
      <c r="T693" s="165"/>
      <c r="AT693" s="161" t="s">
        <v>158</v>
      </c>
      <c r="AU693" s="161" t="s">
        <v>81</v>
      </c>
      <c r="AV693" s="12" t="s">
        <v>79</v>
      </c>
      <c r="AW693" s="12" t="s">
        <v>33</v>
      </c>
      <c r="AX693" s="12" t="s">
        <v>72</v>
      </c>
      <c r="AY693" s="161" t="s">
        <v>143</v>
      </c>
    </row>
    <row r="694" spans="2:65" s="12" customFormat="1">
      <c r="B694" s="159"/>
      <c r="D694" s="160" t="s">
        <v>158</v>
      </c>
      <c r="E694" s="161" t="s">
        <v>19</v>
      </c>
      <c r="F694" s="162" t="s">
        <v>586</v>
      </c>
      <c r="H694" s="161" t="s">
        <v>19</v>
      </c>
      <c r="I694" s="163"/>
      <c r="L694" s="159"/>
      <c r="M694" s="164"/>
      <c r="T694" s="165"/>
      <c r="AT694" s="161" t="s">
        <v>158</v>
      </c>
      <c r="AU694" s="161" t="s">
        <v>81</v>
      </c>
      <c r="AV694" s="12" t="s">
        <v>79</v>
      </c>
      <c r="AW694" s="12" t="s">
        <v>33</v>
      </c>
      <c r="AX694" s="12" t="s">
        <v>72</v>
      </c>
      <c r="AY694" s="161" t="s">
        <v>143</v>
      </c>
    </row>
    <row r="695" spans="2:65" s="13" customFormat="1">
      <c r="B695" s="166"/>
      <c r="D695" s="160" t="s">
        <v>158</v>
      </c>
      <c r="E695" s="167" t="s">
        <v>19</v>
      </c>
      <c r="F695" s="168" t="s">
        <v>588</v>
      </c>
      <c r="H695" s="169">
        <v>16</v>
      </c>
      <c r="I695" s="170"/>
      <c r="L695" s="166"/>
      <c r="M695" s="171"/>
      <c r="T695" s="172"/>
      <c r="AT695" s="167" t="s">
        <v>158</v>
      </c>
      <c r="AU695" s="167" t="s">
        <v>81</v>
      </c>
      <c r="AV695" s="13" t="s">
        <v>81</v>
      </c>
      <c r="AW695" s="13" t="s">
        <v>33</v>
      </c>
      <c r="AX695" s="13" t="s">
        <v>72</v>
      </c>
      <c r="AY695" s="167" t="s">
        <v>143</v>
      </c>
    </row>
    <row r="696" spans="2:65" s="12" customFormat="1">
      <c r="B696" s="159"/>
      <c r="D696" s="160" t="s">
        <v>158</v>
      </c>
      <c r="E696" s="161" t="s">
        <v>19</v>
      </c>
      <c r="F696" s="162" t="s">
        <v>589</v>
      </c>
      <c r="H696" s="161" t="s">
        <v>19</v>
      </c>
      <c r="I696" s="163"/>
      <c r="L696" s="159"/>
      <c r="M696" s="164"/>
      <c r="T696" s="165"/>
      <c r="AT696" s="161" t="s">
        <v>158</v>
      </c>
      <c r="AU696" s="161" t="s">
        <v>81</v>
      </c>
      <c r="AV696" s="12" t="s">
        <v>79</v>
      </c>
      <c r="AW696" s="12" t="s">
        <v>33</v>
      </c>
      <c r="AX696" s="12" t="s">
        <v>72</v>
      </c>
      <c r="AY696" s="161" t="s">
        <v>143</v>
      </c>
    </row>
    <row r="697" spans="2:65" s="13" customFormat="1">
      <c r="B697" s="166"/>
      <c r="D697" s="160" t="s">
        <v>158</v>
      </c>
      <c r="E697" s="167" t="s">
        <v>19</v>
      </c>
      <c r="F697" s="168" t="s">
        <v>591</v>
      </c>
      <c r="H697" s="169">
        <v>22</v>
      </c>
      <c r="I697" s="170"/>
      <c r="L697" s="166"/>
      <c r="M697" s="171"/>
      <c r="T697" s="172"/>
      <c r="AT697" s="167" t="s">
        <v>158</v>
      </c>
      <c r="AU697" s="167" t="s">
        <v>81</v>
      </c>
      <c r="AV697" s="13" t="s">
        <v>81</v>
      </c>
      <c r="AW697" s="13" t="s">
        <v>33</v>
      </c>
      <c r="AX697" s="13" t="s">
        <v>72</v>
      </c>
      <c r="AY697" s="167" t="s">
        <v>143</v>
      </c>
    </row>
    <row r="698" spans="2:65" s="12" customFormat="1">
      <c r="B698" s="159"/>
      <c r="D698" s="160" t="s">
        <v>158</v>
      </c>
      <c r="E698" s="161" t="s">
        <v>19</v>
      </c>
      <c r="F698" s="162" t="s">
        <v>161</v>
      </c>
      <c r="H698" s="161" t="s">
        <v>19</v>
      </c>
      <c r="I698" s="163"/>
      <c r="L698" s="159"/>
      <c r="M698" s="164"/>
      <c r="T698" s="165"/>
      <c r="AT698" s="161" t="s">
        <v>158</v>
      </c>
      <c r="AU698" s="161" t="s">
        <v>81</v>
      </c>
      <c r="AV698" s="12" t="s">
        <v>79</v>
      </c>
      <c r="AW698" s="12" t="s">
        <v>33</v>
      </c>
      <c r="AX698" s="12" t="s">
        <v>72</v>
      </c>
      <c r="AY698" s="161" t="s">
        <v>143</v>
      </c>
    </row>
    <row r="699" spans="2:65" s="14" customFormat="1">
      <c r="B699" s="173"/>
      <c r="D699" s="160" t="s">
        <v>158</v>
      </c>
      <c r="E699" s="174" t="s">
        <v>19</v>
      </c>
      <c r="F699" s="175" t="s">
        <v>267</v>
      </c>
      <c r="H699" s="176">
        <v>38</v>
      </c>
      <c r="I699" s="177"/>
      <c r="L699" s="173"/>
      <c r="M699" s="178"/>
      <c r="T699" s="179"/>
      <c r="AT699" s="174" t="s">
        <v>158</v>
      </c>
      <c r="AU699" s="174" t="s">
        <v>81</v>
      </c>
      <c r="AV699" s="14" t="s">
        <v>168</v>
      </c>
      <c r="AW699" s="14" t="s">
        <v>33</v>
      </c>
      <c r="AX699" s="14" t="s">
        <v>79</v>
      </c>
      <c r="AY699" s="174" t="s">
        <v>143</v>
      </c>
    </row>
    <row r="700" spans="2:65" s="1" customFormat="1" ht="16.5" customHeight="1">
      <c r="B700" s="33"/>
      <c r="C700" s="149" t="s">
        <v>1132</v>
      </c>
      <c r="D700" s="149" t="s">
        <v>154</v>
      </c>
      <c r="E700" s="150" t="s">
        <v>1133</v>
      </c>
      <c r="F700" s="151" t="s">
        <v>1134</v>
      </c>
      <c r="G700" s="152" t="s">
        <v>260</v>
      </c>
      <c r="H700" s="153">
        <v>38</v>
      </c>
      <c r="I700" s="154">
        <v>6375</v>
      </c>
      <c r="J700" s="155">
        <f>ROUND(I700*H700,2)</f>
        <v>242250</v>
      </c>
      <c r="K700" s="151" t="s">
        <v>19</v>
      </c>
      <c r="L700" s="156"/>
      <c r="M700" s="157" t="s">
        <v>19</v>
      </c>
      <c r="N700" s="158" t="s">
        <v>43</v>
      </c>
      <c r="P700" s="141">
        <f>O700*H700</f>
        <v>0</v>
      </c>
      <c r="Q700" s="141">
        <v>0.1275</v>
      </c>
      <c r="R700" s="141">
        <f>Q700*H700</f>
        <v>4.8449999999999998</v>
      </c>
      <c r="S700" s="141">
        <v>0</v>
      </c>
      <c r="T700" s="142">
        <f>S700*H700</f>
        <v>0</v>
      </c>
      <c r="AR700" s="143" t="s">
        <v>1135</v>
      </c>
      <c r="AT700" s="143" t="s">
        <v>154</v>
      </c>
      <c r="AU700" s="143" t="s">
        <v>81</v>
      </c>
      <c r="AY700" s="18" t="s">
        <v>143</v>
      </c>
      <c r="BE700" s="144">
        <f>IF(N700="základní",J700,0)</f>
        <v>242250</v>
      </c>
      <c r="BF700" s="144">
        <f>IF(N700="snížená",J700,0)</f>
        <v>0</v>
      </c>
      <c r="BG700" s="144">
        <f>IF(N700="zákl. přenesená",J700,0)</f>
        <v>0</v>
      </c>
      <c r="BH700" s="144">
        <f>IF(N700="sníž. přenesená",J700,0)</f>
        <v>0</v>
      </c>
      <c r="BI700" s="144">
        <f>IF(N700="nulová",J700,0)</f>
        <v>0</v>
      </c>
      <c r="BJ700" s="18" t="s">
        <v>79</v>
      </c>
      <c r="BK700" s="144">
        <f>ROUND(I700*H700,2)</f>
        <v>242250</v>
      </c>
      <c r="BL700" s="18" t="s">
        <v>1135</v>
      </c>
      <c r="BM700" s="143" t="s">
        <v>1136</v>
      </c>
    </row>
    <row r="701" spans="2:65" s="1" customFormat="1" ht="21.75" customHeight="1">
      <c r="B701" s="33"/>
      <c r="C701" s="132" t="s">
        <v>1137</v>
      </c>
      <c r="D701" s="132" t="s">
        <v>146</v>
      </c>
      <c r="E701" s="133" t="s">
        <v>1138</v>
      </c>
      <c r="F701" s="134" t="s">
        <v>1139</v>
      </c>
      <c r="G701" s="135" t="s">
        <v>260</v>
      </c>
      <c r="H701" s="136">
        <v>38</v>
      </c>
      <c r="I701" s="137">
        <v>800</v>
      </c>
      <c r="J701" s="138">
        <f>ROUND(I701*H701,2)</f>
        <v>30400</v>
      </c>
      <c r="K701" s="134" t="s">
        <v>150</v>
      </c>
      <c r="L701" s="33"/>
      <c r="M701" s="139" t="s">
        <v>19</v>
      </c>
      <c r="N701" s="140" t="s">
        <v>43</v>
      </c>
      <c r="P701" s="141">
        <f>O701*H701</f>
        <v>0</v>
      </c>
      <c r="Q701" s="141">
        <v>0</v>
      </c>
      <c r="R701" s="141">
        <f>Q701*H701</f>
        <v>0</v>
      </c>
      <c r="S701" s="141">
        <v>0</v>
      </c>
      <c r="T701" s="142">
        <f>S701*H701</f>
        <v>0</v>
      </c>
      <c r="AR701" s="143" t="s">
        <v>353</v>
      </c>
      <c r="AT701" s="143" t="s">
        <v>146</v>
      </c>
      <c r="AU701" s="143" t="s">
        <v>81</v>
      </c>
      <c r="AY701" s="18" t="s">
        <v>143</v>
      </c>
      <c r="BE701" s="144">
        <f>IF(N701="základní",J701,0)</f>
        <v>30400</v>
      </c>
      <c r="BF701" s="144">
        <f>IF(N701="snížená",J701,0)</f>
        <v>0</v>
      </c>
      <c r="BG701" s="144">
        <f>IF(N701="zákl. přenesená",J701,0)</f>
        <v>0</v>
      </c>
      <c r="BH701" s="144">
        <f>IF(N701="sníž. přenesená",J701,0)</f>
        <v>0</v>
      </c>
      <c r="BI701" s="144">
        <f>IF(N701="nulová",J701,0)</f>
        <v>0</v>
      </c>
      <c r="BJ701" s="18" t="s">
        <v>79</v>
      </c>
      <c r="BK701" s="144">
        <f>ROUND(I701*H701,2)</f>
        <v>30400</v>
      </c>
      <c r="BL701" s="18" t="s">
        <v>353</v>
      </c>
      <c r="BM701" s="143" t="s">
        <v>1140</v>
      </c>
    </row>
    <row r="702" spans="2:65" s="1" customFormat="1">
      <c r="B702" s="33"/>
      <c r="D702" s="145" t="s">
        <v>152</v>
      </c>
      <c r="F702" s="146" t="s">
        <v>1141</v>
      </c>
      <c r="I702" s="147"/>
      <c r="L702" s="33"/>
      <c r="M702" s="148"/>
      <c r="T702" s="54"/>
      <c r="AT702" s="18" t="s">
        <v>152</v>
      </c>
      <c r="AU702" s="18" t="s">
        <v>81</v>
      </c>
    </row>
    <row r="703" spans="2:65" s="12" customFormat="1">
      <c r="B703" s="159"/>
      <c r="D703" s="160" t="s">
        <v>158</v>
      </c>
      <c r="E703" s="161" t="s">
        <v>19</v>
      </c>
      <c r="F703" s="162" t="s">
        <v>1142</v>
      </c>
      <c r="H703" s="161" t="s">
        <v>19</v>
      </c>
      <c r="I703" s="163"/>
      <c r="L703" s="159"/>
      <c r="M703" s="164"/>
      <c r="T703" s="165"/>
      <c r="AT703" s="161" t="s">
        <v>158</v>
      </c>
      <c r="AU703" s="161" t="s">
        <v>81</v>
      </c>
      <c r="AV703" s="12" t="s">
        <v>79</v>
      </c>
      <c r="AW703" s="12" t="s">
        <v>33</v>
      </c>
      <c r="AX703" s="12" t="s">
        <v>72</v>
      </c>
      <c r="AY703" s="161" t="s">
        <v>143</v>
      </c>
    </row>
    <row r="704" spans="2:65" s="13" customFormat="1">
      <c r="B704" s="166"/>
      <c r="D704" s="160" t="s">
        <v>158</v>
      </c>
      <c r="E704" s="167" t="s">
        <v>19</v>
      </c>
      <c r="F704" s="168" t="s">
        <v>1143</v>
      </c>
      <c r="H704" s="169">
        <v>38</v>
      </c>
      <c r="I704" s="170"/>
      <c r="L704" s="166"/>
      <c r="M704" s="180"/>
      <c r="N704" s="181"/>
      <c r="O704" s="181"/>
      <c r="P704" s="181"/>
      <c r="Q704" s="181"/>
      <c r="R704" s="181"/>
      <c r="S704" s="181"/>
      <c r="T704" s="182"/>
      <c r="AT704" s="167" t="s">
        <v>158</v>
      </c>
      <c r="AU704" s="167" t="s">
        <v>81</v>
      </c>
      <c r="AV704" s="13" t="s">
        <v>81</v>
      </c>
      <c r="AW704" s="13" t="s">
        <v>33</v>
      </c>
      <c r="AX704" s="13" t="s">
        <v>79</v>
      </c>
      <c r="AY704" s="167" t="s">
        <v>143</v>
      </c>
    </row>
    <row r="705" spans="2:12" s="1" customFormat="1" ht="6.9" customHeight="1">
      <c r="B705" s="42"/>
      <c r="C705" s="43"/>
      <c r="D705" s="43"/>
      <c r="E705" s="43"/>
      <c r="F705" s="43"/>
      <c r="G705" s="43"/>
      <c r="H705" s="43"/>
      <c r="I705" s="43"/>
      <c r="J705" s="43"/>
      <c r="K705" s="43"/>
      <c r="L705" s="33"/>
    </row>
  </sheetData>
  <sheetProtection algorithmName="SHA-512" hashValue="glwdXNafOYRxoAf3d3v6kEBmGZeZXrgCZEcbSA7nBuFx7YXDWy2E6QQXDylDkVHLbHy2krcIuMdGDexHByERJg==" saltValue="9753c8ZXJP1Muqf9/lyaQmzXTvZU/BWTTEWiYxigTaP1v4FcBf9qvyoSVfCqhEEDY7LaB8gjkqhsUht9k0NXbg==" spinCount="100000" sheet="1" objects="1" scenarios="1" formatColumns="0" formatRows="0" autoFilter="0"/>
  <autoFilter ref="C88:K704" xr:uid="{00000000-0009-0000-0000-000003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300-000000000000}"/>
    <hyperlink ref="F98" r:id="rId2" xr:uid="{00000000-0004-0000-0300-000001000000}"/>
    <hyperlink ref="F100" r:id="rId3" xr:uid="{00000000-0004-0000-0300-000002000000}"/>
    <hyperlink ref="F102" r:id="rId4" xr:uid="{00000000-0004-0000-0300-000003000000}"/>
    <hyperlink ref="F104" r:id="rId5" xr:uid="{00000000-0004-0000-0300-000004000000}"/>
    <hyperlink ref="F106" r:id="rId6" xr:uid="{00000000-0004-0000-0300-000005000000}"/>
    <hyperlink ref="F110" r:id="rId7" xr:uid="{00000000-0004-0000-0300-000006000000}"/>
    <hyperlink ref="F120" r:id="rId8" xr:uid="{00000000-0004-0000-0300-000007000000}"/>
    <hyperlink ref="F129" r:id="rId9" xr:uid="{00000000-0004-0000-0300-000008000000}"/>
    <hyperlink ref="F136" r:id="rId10" xr:uid="{00000000-0004-0000-0300-000009000000}"/>
    <hyperlink ref="F156" r:id="rId11" xr:uid="{00000000-0004-0000-0300-00000A000000}"/>
    <hyperlink ref="F163" r:id="rId12" xr:uid="{00000000-0004-0000-0300-00000B000000}"/>
    <hyperlink ref="F167" r:id="rId13" xr:uid="{00000000-0004-0000-0300-00000C000000}"/>
    <hyperlink ref="F174" r:id="rId14" xr:uid="{00000000-0004-0000-0300-00000D000000}"/>
    <hyperlink ref="F178" r:id="rId15" xr:uid="{00000000-0004-0000-0300-00000E000000}"/>
    <hyperlink ref="F185" r:id="rId16" xr:uid="{00000000-0004-0000-0300-00000F000000}"/>
    <hyperlink ref="F189" r:id="rId17" xr:uid="{00000000-0004-0000-0300-000010000000}"/>
    <hyperlink ref="F193" r:id="rId18" xr:uid="{00000000-0004-0000-0300-000011000000}"/>
    <hyperlink ref="F197" r:id="rId19" xr:uid="{00000000-0004-0000-0300-000012000000}"/>
    <hyperlink ref="F214" r:id="rId20" xr:uid="{00000000-0004-0000-0300-000013000000}"/>
    <hyperlink ref="F232" r:id="rId21" xr:uid="{00000000-0004-0000-0300-000014000000}"/>
    <hyperlink ref="F240" r:id="rId22" xr:uid="{00000000-0004-0000-0300-000015000000}"/>
    <hyperlink ref="F242" r:id="rId23" xr:uid="{00000000-0004-0000-0300-000016000000}"/>
    <hyperlink ref="F244" r:id="rId24" xr:uid="{00000000-0004-0000-0300-000017000000}"/>
    <hyperlink ref="F246" r:id="rId25" xr:uid="{00000000-0004-0000-0300-000018000000}"/>
    <hyperlink ref="F249" r:id="rId26" xr:uid="{00000000-0004-0000-0300-000019000000}"/>
    <hyperlink ref="F264" r:id="rId27" xr:uid="{00000000-0004-0000-0300-00001A000000}"/>
    <hyperlink ref="F270" r:id="rId28" xr:uid="{00000000-0004-0000-0300-00001B000000}"/>
    <hyperlink ref="F283" r:id="rId29" xr:uid="{00000000-0004-0000-0300-00001C000000}"/>
    <hyperlink ref="F286" r:id="rId30" xr:uid="{00000000-0004-0000-0300-00001D000000}"/>
    <hyperlink ref="F290" r:id="rId31" xr:uid="{00000000-0004-0000-0300-00001E000000}"/>
    <hyperlink ref="F293" r:id="rId32" xr:uid="{00000000-0004-0000-0300-00001F000000}"/>
    <hyperlink ref="F308" r:id="rId33" xr:uid="{00000000-0004-0000-0300-000020000000}"/>
    <hyperlink ref="F313" r:id="rId34" xr:uid="{00000000-0004-0000-0300-000021000000}"/>
    <hyperlink ref="F319" r:id="rId35" xr:uid="{00000000-0004-0000-0300-000022000000}"/>
    <hyperlink ref="F337" r:id="rId36" xr:uid="{00000000-0004-0000-0300-000023000000}"/>
    <hyperlink ref="F345" r:id="rId37" xr:uid="{00000000-0004-0000-0300-000024000000}"/>
    <hyperlink ref="F364" r:id="rId38" xr:uid="{00000000-0004-0000-0300-000025000000}"/>
    <hyperlink ref="F367" r:id="rId39" xr:uid="{00000000-0004-0000-0300-000026000000}"/>
    <hyperlink ref="F377" r:id="rId40" xr:uid="{00000000-0004-0000-0300-000027000000}"/>
    <hyperlink ref="F394" r:id="rId41" xr:uid="{00000000-0004-0000-0300-000028000000}"/>
    <hyperlink ref="F406" r:id="rId42" xr:uid="{00000000-0004-0000-0300-000029000000}"/>
    <hyperlink ref="F415" r:id="rId43" xr:uid="{00000000-0004-0000-0300-00002A000000}"/>
    <hyperlink ref="F417" r:id="rId44" xr:uid="{00000000-0004-0000-0300-00002B000000}"/>
    <hyperlink ref="F421" r:id="rId45" xr:uid="{00000000-0004-0000-0300-00002C000000}"/>
    <hyperlink ref="F430" r:id="rId46" xr:uid="{00000000-0004-0000-0300-00002D000000}"/>
    <hyperlink ref="F436" r:id="rId47" xr:uid="{00000000-0004-0000-0300-00002E000000}"/>
    <hyperlink ref="F444" r:id="rId48" xr:uid="{00000000-0004-0000-0300-00002F000000}"/>
    <hyperlink ref="F458" r:id="rId49" xr:uid="{00000000-0004-0000-0300-000030000000}"/>
    <hyperlink ref="F468" r:id="rId50" xr:uid="{00000000-0004-0000-0300-000031000000}"/>
    <hyperlink ref="F478" r:id="rId51" xr:uid="{00000000-0004-0000-0300-000032000000}"/>
    <hyperlink ref="F481" r:id="rId52" xr:uid="{00000000-0004-0000-0300-000033000000}"/>
    <hyperlink ref="F487" r:id="rId53" xr:uid="{00000000-0004-0000-0300-000034000000}"/>
    <hyperlink ref="F497" r:id="rId54" xr:uid="{00000000-0004-0000-0300-000035000000}"/>
    <hyperlink ref="F501" r:id="rId55" xr:uid="{00000000-0004-0000-0300-000036000000}"/>
    <hyperlink ref="F509" r:id="rId56" xr:uid="{00000000-0004-0000-0300-000037000000}"/>
    <hyperlink ref="F516" r:id="rId57" xr:uid="{00000000-0004-0000-0300-000038000000}"/>
    <hyperlink ref="F526" r:id="rId58" xr:uid="{00000000-0004-0000-0300-000039000000}"/>
    <hyperlink ref="F531" r:id="rId59" xr:uid="{00000000-0004-0000-0300-00003A000000}"/>
    <hyperlink ref="F537" r:id="rId60" xr:uid="{00000000-0004-0000-0300-00003B000000}"/>
    <hyperlink ref="F547" r:id="rId61" xr:uid="{00000000-0004-0000-0300-00003C000000}"/>
    <hyperlink ref="F552" r:id="rId62" xr:uid="{00000000-0004-0000-0300-00003D000000}"/>
    <hyperlink ref="F557" r:id="rId63" xr:uid="{00000000-0004-0000-0300-00003E000000}"/>
    <hyperlink ref="F562" r:id="rId64" xr:uid="{00000000-0004-0000-0300-00003F000000}"/>
    <hyperlink ref="F568" r:id="rId65" xr:uid="{00000000-0004-0000-0300-000040000000}"/>
    <hyperlink ref="F578" r:id="rId66" xr:uid="{00000000-0004-0000-0300-000041000000}"/>
    <hyperlink ref="F586" r:id="rId67" xr:uid="{00000000-0004-0000-0300-000042000000}"/>
    <hyperlink ref="F594" r:id="rId68" xr:uid="{00000000-0004-0000-0300-000043000000}"/>
    <hyperlink ref="F598" r:id="rId69" xr:uid="{00000000-0004-0000-0300-000044000000}"/>
    <hyperlink ref="F602" r:id="rId70" xr:uid="{00000000-0004-0000-0300-000045000000}"/>
    <hyperlink ref="F604" r:id="rId71" xr:uid="{00000000-0004-0000-0300-000046000000}"/>
    <hyperlink ref="F610" r:id="rId72" xr:uid="{00000000-0004-0000-0300-000047000000}"/>
    <hyperlink ref="F612" r:id="rId73" xr:uid="{00000000-0004-0000-0300-000048000000}"/>
    <hyperlink ref="F617" r:id="rId74" xr:uid="{00000000-0004-0000-0300-000049000000}"/>
    <hyperlink ref="F622" r:id="rId75" xr:uid="{00000000-0004-0000-0300-00004A000000}"/>
    <hyperlink ref="F655" r:id="rId76" xr:uid="{00000000-0004-0000-0300-00004B000000}"/>
    <hyperlink ref="F662" r:id="rId77" xr:uid="{00000000-0004-0000-0300-00004C000000}"/>
    <hyperlink ref="F665" r:id="rId78" xr:uid="{00000000-0004-0000-0300-00004D000000}"/>
    <hyperlink ref="F667" r:id="rId79" xr:uid="{00000000-0004-0000-0300-00004E000000}"/>
    <hyperlink ref="F670" r:id="rId80" xr:uid="{00000000-0004-0000-0300-00004F000000}"/>
    <hyperlink ref="F679" r:id="rId81" xr:uid="{00000000-0004-0000-0300-000050000000}"/>
    <hyperlink ref="F681" r:id="rId82" xr:uid="{00000000-0004-0000-0300-000051000000}"/>
    <hyperlink ref="F691" r:id="rId83" xr:uid="{00000000-0004-0000-0300-000052000000}"/>
    <hyperlink ref="F702" r:id="rId84" xr:uid="{00000000-0004-0000-0300-000053000000}"/>
  </hyperlinks>
  <pageMargins left="0.39370078740157483" right="0.39370078740157483" top="0.39370078740157483" bottom="0.19685039370078741" header="0" footer="0"/>
  <pageSetup paperSize="9" scale="58" fitToHeight="100" orientation="portrait" blackAndWhite="1" r:id="rId85"/>
  <headerFooter>
    <oddFooter>&amp;CStrana &amp;P z &amp;N</oddFooter>
  </headerFooter>
  <drawing r:id="rId8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769"/>
  <sheetViews>
    <sheetView showGridLines="0" topLeftCell="A269" workbookViewId="0">
      <selection activeCell="C128" sqref="C128:H17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96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109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7" t="str">
        <f>'Rekapitulace stavby'!K6</f>
        <v>VODOVOD SENOHRABY - TECHNICKÁ OPATŘENÍ NA VODOVODNÍ SÍTI</v>
      </c>
      <c r="F7" s="318"/>
      <c r="G7" s="318"/>
      <c r="H7" s="318"/>
      <c r="L7" s="21"/>
    </row>
    <row r="8" spans="2:46" ht="12" customHeight="1">
      <c r="B8" s="21"/>
      <c r="D8" s="28" t="s">
        <v>110</v>
      </c>
      <c r="L8" s="21"/>
    </row>
    <row r="9" spans="2:46" s="1" customFormat="1" ht="16.5" customHeight="1">
      <c r="B9" s="33"/>
      <c r="E9" s="317" t="s">
        <v>456</v>
      </c>
      <c r="F9" s="316"/>
      <c r="G9" s="316"/>
      <c r="H9" s="316"/>
      <c r="L9" s="33"/>
    </row>
    <row r="10" spans="2:46" s="1" customFormat="1" ht="12" customHeight="1">
      <c r="B10" s="33"/>
      <c r="D10" s="28" t="s">
        <v>112</v>
      </c>
      <c r="L10" s="33"/>
    </row>
    <row r="11" spans="2:46" s="1" customFormat="1" ht="16.5" customHeight="1">
      <c r="B11" s="33"/>
      <c r="E11" s="300" t="s">
        <v>1144</v>
      </c>
      <c r="F11" s="316"/>
      <c r="G11" s="316"/>
      <c r="H11" s="316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24</v>
      </c>
      <c r="I16" s="28" t="s">
        <v>25</v>
      </c>
      <c r="J16" s="26" t="s">
        <v>26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>
      <c r="B20" s="33"/>
      <c r="E20" s="319" t="str">
        <f>'Rekapitulace stavby'!E14</f>
        <v>ZEPRIS  s.r.o.</v>
      </c>
      <c r="F20" s="283"/>
      <c r="G20" s="283"/>
      <c r="H20" s="283"/>
      <c r="I20" s="28" t="s">
        <v>28</v>
      </c>
      <c r="J20" s="29" t="str">
        <f>'Rekapitulace stavby'!AN14</f>
        <v>CZ699004936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30</v>
      </c>
      <c r="I22" s="28" t="s">
        <v>25</v>
      </c>
      <c r="J22" s="26" t="s">
        <v>31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25</v>
      </c>
      <c r="J25" s="26" t="s">
        <v>19</v>
      </c>
      <c r="L25" s="33"/>
    </row>
    <row r="26" spans="2:12" s="1" customFormat="1" ht="18" customHeight="1">
      <c r="B26" s="33"/>
      <c r="E26" s="26" t="s">
        <v>35</v>
      </c>
      <c r="I26" s="28" t="s">
        <v>28</v>
      </c>
      <c r="J26" s="26" t="s">
        <v>19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16.5" customHeight="1">
      <c r="B29" s="92"/>
      <c r="E29" s="287" t="s">
        <v>19</v>
      </c>
      <c r="F29" s="287"/>
      <c r="G29" s="287"/>
      <c r="H29" s="287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ROUND(J98, 2)</f>
        <v>2041654.15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" customHeight="1">
      <c r="B35" s="33"/>
      <c r="D35" s="53" t="s">
        <v>42</v>
      </c>
      <c r="E35" s="28" t="s">
        <v>43</v>
      </c>
      <c r="F35" s="84">
        <f>ROUND((SUM(BE98:BE768)),  2)</f>
        <v>2041654.15</v>
      </c>
      <c r="I35" s="94">
        <v>0.21</v>
      </c>
      <c r="J35" s="84">
        <f>ROUND(((SUM(BE98:BE768))*I35),  2)</f>
        <v>428747.37</v>
      </c>
      <c r="L35" s="33"/>
    </row>
    <row r="36" spans="2:12" s="1" customFormat="1" ht="14.4" customHeight="1">
      <c r="B36" s="33"/>
      <c r="E36" s="28" t="s">
        <v>44</v>
      </c>
      <c r="F36" s="84">
        <f>ROUND((SUM(BF98:BF768)),  2)</f>
        <v>0</v>
      </c>
      <c r="I36" s="94">
        <v>0.12</v>
      </c>
      <c r="J36" s="84">
        <f>ROUND(((SUM(BF98:BF768))*I36),  2)</f>
        <v>0</v>
      </c>
      <c r="L36" s="33"/>
    </row>
    <row r="37" spans="2:12" s="1" customFormat="1" ht="14.4" hidden="1" customHeight="1">
      <c r="B37" s="33"/>
      <c r="E37" s="28" t="s">
        <v>45</v>
      </c>
      <c r="F37" s="84">
        <f>ROUND((SUM(BG98:BG768)),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46</v>
      </c>
      <c r="F38" s="84">
        <f>ROUND((SUM(BH98:BH768)),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47</v>
      </c>
      <c r="F39" s="84">
        <f>ROUND((SUM(BI98:BI768)),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2470401.52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114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17" t="str">
        <f>E7</f>
        <v>VODOVOD SENOHRABY - TECHNICKÁ OPATŘENÍ NA VODOVODNÍ SÍTI</v>
      </c>
      <c r="F50" s="318"/>
      <c r="G50" s="318"/>
      <c r="H50" s="318"/>
      <c r="L50" s="33"/>
    </row>
    <row r="51" spans="2:47" ht="12" customHeight="1">
      <c r="B51" s="21"/>
      <c r="C51" s="28" t="s">
        <v>110</v>
      </c>
      <c r="L51" s="21"/>
    </row>
    <row r="52" spans="2:47" s="1" customFormat="1" ht="16.5" customHeight="1">
      <c r="B52" s="33"/>
      <c r="E52" s="317" t="s">
        <v>456</v>
      </c>
      <c r="F52" s="316"/>
      <c r="G52" s="316"/>
      <c r="H52" s="316"/>
      <c r="L52" s="33"/>
    </row>
    <row r="53" spans="2:47" s="1" customFormat="1" ht="12" customHeight="1">
      <c r="B53" s="33"/>
      <c r="C53" s="28" t="s">
        <v>112</v>
      </c>
      <c r="L53" s="33"/>
    </row>
    <row r="54" spans="2:47" s="1" customFormat="1" ht="16.5" customHeight="1">
      <c r="B54" s="33"/>
      <c r="E54" s="300" t="str">
        <f>E11</f>
        <v>01 - AŠ1, AŠ2 - STAVEBNÍ A STROJNĚ-TECHNOLOGICKÁ ČÁST</v>
      </c>
      <c r="F54" s="316"/>
      <c r="G54" s="316"/>
      <c r="H54" s="316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Senohraby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24</v>
      </c>
      <c r="F58" s="26" t="str">
        <f>E17</f>
        <v>Obec Senohraby</v>
      </c>
      <c r="I58" s="28" t="s">
        <v>30</v>
      </c>
      <c r="J58" s="31" t="str">
        <f>E23</f>
        <v>Vodohospodářský rozvoj a výstavba a.s.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ZEPRIS  s.r.o.</v>
      </c>
      <c r="I59" s="28" t="s">
        <v>34</v>
      </c>
      <c r="J59" s="31" t="str">
        <f>E26</f>
        <v>M. Morská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115</v>
      </c>
      <c r="D61" s="95"/>
      <c r="E61" s="95"/>
      <c r="F61" s="95"/>
      <c r="G61" s="95"/>
      <c r="H61" s="95"/>
      <c r="I61" s="95"/>
      <c r="J61" s="102" t="s">
        <v>116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70</v>
      </c>
      <c r="J63" s="64">
        <f>J98</f>
        <v>2041654.1500000001</v>
      </c>
      <c r="L63" s="33"/>
      <c r="AU63" s="18" t="s">
        <v>117</v>
      </c>
    </row>
    <row r="64" spans="2:47" s="8" customFormat="1" ht="24.9" customHeight="1">
      <c r="B64" s="104"/>
      <c r="D64" s="105" t="s">
        <v>118</v>
      </c>
      <c r="E64" s="106"/>
      <c r="F64" s="106"/>
      <c r="G64" s="106"/>
      <c r="H64" s="106"/>
      <c r="I64" s="106"/>
      <c r="J64" s="107">
        <f>J99</f>
        <v>1915010.1900000002</v>
      </c>
      <c r="L64" s="104"/>
    </row>
    <row r="65" spans="2:12" s="9" customFormat="1" ht="19.95" customHeight="1">
      <c r="B65" s="108"/>
      <c r="D65" s="109" t="s">
        <v>457</v>
      </c>
      <c r="E65" s="110"/>
      <c r="F65" s="110"/>
      <c r="G65" s="110"/>
      <c r="H65" s="110"/>
      <c r="I65" s="110"/>
      <c r="J65" s="111">
        <f>J100</f>
        <v>794828.17</v>
      </c>
      <c r="L65" s="108"/>
    </row>
    <row r="66" spans="2:12" s="9" customFormat="1" ht="19.95" customHeight="1">
      <c r="B66" s="108"/>
      <c r="D66" s="109" t="s">
        <v>1145</v>
      </c>
      <c r="E66" s="110"/>
      <c r="F66" s="110"/>
      <c r="G66" s="110"/>
      <c r="H66" s="110"/>
      <c r="I66" s="110"/>
      <c r="J66" s="111">
        <f>J312</f>
        <v>10765.01</v>
      </c>
      <c r="L66" s="108"/>
    </row>
    <row r="67" spans="2:12" s="9" customFormat="1" ht="19.95" customHeight="1">
      <c r="B67" s="108"/>
      <c r="D67" s="109" t="s">
        <v>458</v>
      </c>
      <c r="E67" s="110"/>
      <c r="F67" s="110"/>
      <c r="G67" s="110"/>
      <c r="H67" s="110"/>
      <c r="I67" s="110"/>
      <c r="J67" s="111">
        <f>J331</f>
        <v>540000</v>
      </c>
      <c r="L67" s="108"/>
    </row>
    <row r="68" spans="2:12" s="9" customFormat="1" ht="19.95" customHeight="1">
      <c r="B68" s="108"/>
      <c r="D68" s="109" t="s">
        <v>459</v>
      </c>
      <c r="E68" s="110"/>
      <c r="F68" s="110"/>
      <c r="G68" s="110"/>
      <c r="H68" s="110"/>
      <c r="I68" s="110"/>
      <c r="J68" s="111">
        <f>J375</f>
        <v>37245.300000000003</v>
      </c>
      <c r="L68" s="108"/>
    </row>
    <row r="69" spans="2:12" s="9" customFormat="1" ht="19.95" customHeight="1">
      <c r="B69" s="108"/>
      <c r="D69" s="109" t="s">
        <v>1146</v>
      </c>
      <c r="E69" s="110"/>
      <c r="F69" s="110"/>
      <c r="G69" s="110"/>
      <c r="H69" s="110"/>
      <c r="I69" s="110"/>
      <c r="J69" s="111">
        <f>J407</f>
        <v>22069.649999999998</v>
      </c>
      <c r="L69" s="108"/>
    </row>
    <row r="70" spans="2:12" s="9" customFormat="1" ht="19.95" customHeight="1">
      <c r="B70" s="108"/>
      <c r="D70" s="109" t="s">
        <v>119</v>
      </c>
      <c r="E70" s="110"/>
      <c r="F70" s="110"/>
      <c r="G70" s="110"/>
      <c r="H70" s="110"/>
      <c r="I70" s="110"/>
      <c r="J70" s="111">
        <f>J448</f>
        <v>372620.84</v>
      </c>
      <c r="L70" s="108"/>
    </row>
    <row r="71" spans="2:12" s="9" customFormat="1" ht="19.95" customHeight="1">
      <c r="B71" s="108"/>
      <c r="D71" s="109" t="s">
        <v>120</v>
      </c>
      <c r="E71" s="110"/>
      <c r="F71" s="110"/>
      <c r="G71" s="110"/>
      <c r="H71" s="110"/>
      <c r="I71" s="110"/>
      <c r="J71" s="111">
        <f>J591</f>
        <v>89454.5</v>
      </c>
      <c r="L71" s="108"/>
    </row>
    <row r="72" spans="2:12" s="9" customFormat="1" ht="19.95" customHeight="1">
      <c r="B72" s="108"/>
      <c r="D72" s="109" t="s">
        <v>121</v>
      </c>
      <c r="E72" s="110"/>
      <c r="F72" s="110"/>
      <c r="G72" s="110"/>
      <c r="H72" s="110"/>
      <c r="I72" s="110"/>
      <c r="J72" s="111">
        <f>J657</f>
        <v>1758.82</v>
      </c>
      <c r="L72" s="108"/>
    </row>
    <row r="73" spans="2:12" s="9" customFormat="1" ht="19.95" customHeight="1">
      <c r="B73" s="108"/>
      <c r="D73" s="109" t="s">
        <v>460</v>
      </c>
      <c r="E73" s="110"/>
      <c r="F73" s="110"/>
      <c r="G73" s="110"/>
      <c r="H73" s="110"/>
      <c r="I73" s="110"/>
      <c r="J73" s="111">
        <f>J667</f>
        <v>46267.899999999994</v>
      </c>
      <c r="L73" s="108"/>
    </row>
    <row r="74" spans="2:12" s="8" customFormat="1" ht="24.9" customHeight="1">
      <c r="B74" s="104"/>
      <c r="D74" s="105" t="s">
        <v>122</v>
      </c>
      <c r="E74" s="106"/>
      <c r="F74" s="106"/>
      <c r="G74" s="106"/>
      <c r="H74" s="106"/>
      <c r="I74" s="106"/>
      <c r="J74" s="107">
        <f>J672</f>
        <v>126643.95999999999</v>
      </c>
      <c r="L74" s="104"/>
    </row>
    <row r="75" spans="2:12" s="9" customFormat="1" ht="19.95" customHeight="1">
      <c r="B75" s="108"/>
      <c r="D75" s="109" t="s">
        <v>1147</v>
      </c>
      <c r="E75" s="110"/>
      <c r="F75" s="110"/>
      <c r="G75" s="110"/>
      <c r="H75" s="110"/>
      <c r="I75" s="110"/>
      <c r="J75" s="111">
        <f>J673</f>
        <v>122732.9</v>
      </c>
      <c r="L75" s="108"/>
    </row>
    <row r="76" spans="2:12" s="9" customFormat="1" ht="19.95" customHeight="1">
      <c r="B76" s="108"/>
      <c r="D76" s="109" t="s">
        <v>1148</v>
      </c>
      <c r="E76" s="110"/>
      <c r="F76" s="110"/>
      <c r="G76" s="110"/>
      <c r="H76" s="110"/>
      <c r="I76" s="110"/>
      <c r="J76" s="111">
        <f>J751</f>
        <v>3911.06</v>
      </c>
      <c r="L76" s="108"/>
    </row>
    <row r="77" spans="2:12" s="1" customFormat="1" ht="21.75" customHeight="1">
      <c r="B77" s="33"/>
      <c r="L77" s="33"/>
    </row>
    <row r="78" spans="2:12" s="1" customFormat="1" ht="6.9" customHeigh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33"/>
    </row>
    <row r="82" spans="2:12" s="1" customFormat="1" ht="6.9" customHeight="1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33"/>
    </row>
    <row r="83" spans="2:12" s="1" customFormat="1" ht="24.9" customHeight="1">
      <c r="B83" s="33"/>
      <c r="C83" s="22" t="s">
        <v>128</v>
      </c>
      <c r="L83" s="33"/>
    </row>
    <row r="84" spans="2:12" s="1" customFormat="1" ht="6.9" customHeight="1">
      <c r="B84" s="33"/>
      <c r="L84" s="33"/>
    </row>
    <row r="85" spans="2:12" s="1" customFormat="1" ht="12" customHeight="1">
      <c r="B85" s="33"/>
      <c r="C85" s="28" t="s">
        <v>16</v>
      </c>
      <c r="L85" s="33"/>
    </row>
    <row r="86" spans="2:12" s="1" customFormat="1" ht="16.5" customHeight="1">
      <c r="B86" s="33"/>
      <c r="E86" s="317" t="str">
        <f>E7</f>
        <v>VODOVOD SENOHRABY - TECHNICKÁ OPATŘENÍ NA VODOVODNÍ SÍTI</v>
      </c>
      <c r="F86" s="318"/>
      <c r="G86" s="318"/>
      <c r="H86" s="318"/>
      <c r="L86" s="33"/>
    </row>
    <row r="87" spans="2:12" ht="12" customHeight="1">
      <c r="B87" s="21"/>
      <c r="C87" s="28" t="s">
        <v>110</v>
      </c>
      <c r="L87" s="21"/>
    </row>
    <row r="88" spans="2:12" s="1" customFormat="1" ht="16.5" customHeight="1">
      <c r="B88" s="33"/>
      <c r="E88" s="317" t="s">
        <v>456</v>
      </c>
      <c r="F88" s="316"/>
      <c r="G88" s="316"/>
      <c r="H88" s="316"/>
      <c r="L88" s="33"/>
    </row>
    <row r="89" spans="2:12" s="1" customFormat="1" ht="12" customHeight="1">
      <c r="B89" s="33"/>
      <c r="C89" s="28" t="s">
        <v>112</v>
      </c>
      <c r="L89" s="33"/>
    </row>
    <row r="90" spans="2:12" s="1" customFormat="1" ht="16.5" customHeight="1">
      <c r="B90" s="33"/>
      <c r="E90" s="300" t="str">
        <f>E11</f>
        <v>01 - AŠ1, AŠ2 - STAVEBNÍ A STROJNĚ-TECHNOLOGICKÁ ČÁST</v>
      </c>
      <c r="F90" s="316"/>
      <c r="G90" s="316"/>
      <c r="H90" s="316"/>
      <c r="L90" s="33"/>
    </row>
    <row r="91" spans="2:12" s="1" customFormat="1" ht="6.9" customHeight="1">
      <c r="B91" s="33"/>
      <c r="L91" s="33"/>
    </row>
    <row r="92" spans="2:12" s="1" customFormat="1" ht="12" customHeight="1">
      <c r="B92" s="33"/>
      <c r="C92" s="28" t="s">
        <v>21</v>
      </c>
      <c r="F92" s="26" t="str">
        <f>F14</f>
        <v>k.ú. Senohraby</v>
      </c>
      <c r="I92" s="28" t="s">
        <v>23</v>
      </c>
      <c r="J92" s="50">
        <f>IF(J14="","",J14)</f>
        <v>46008</v>
      </c>
      <c r="L92" s="33"/>
    </row>
    <row r="93" spans="2:12" s="1" customFormat="1" ht="6.9" customHeight="1">
      <c r="B93" s="33"/>
      <c r="L93" s="33"/>
    </row>
    <row r="94" spans="2:12" s="1" customFormat="1" ht="25.65" customHeight="1">
      <c r="B94" s="33"/>
      <c r="C94" s="28" t="s">
        <v>24</v>
      </c>
      <c r="F94" s="26" t="str">
        <f>E17</f>
        <v>Obec Senohraby</v>
      </c>
      <c r="I94" s="28" t="s">
        <v>30</v>
      </c>
      <c r="J94" s="31" t="str">
        <f>E23</f>
        <v>Vodohospodářský rozvoj a výstavba a.s.</v>
      </c>
      <c r="L94" s="33"/>
    </row>
    <row r="95" spans="2:12" s="1" customFormat="1" ht="15.15" customHeight="1">
      <c r="B95" s="33"/>
      <c r="C95" s="28" t="s">
        <v>29</v>
      </c>
      <c r="F95" s="26" t="str">
        <f>IF(E20="","",E20)</f>
        <v>ZEPRIS  s.r.o.</v>
      </c>
      <c r="I95" s="28" t="s">
        <v>34</v>
      </c>
      <c r="J95" s="31" t="str">
        <f>E26</f>
        <v>M. Morská</v>
      </c>
      <c r="L95" s="33"/>
    </row>
    <row r="96" spans="2:12" s="1" customFormat="1" ht="10.35" customHeight="1">
      <c r="B96" s="33"/>
      <c r="L96" s="33"/>
    </row>
    <row r="97" spans="2:65" s="10" customFormat="1" ht="29.25" customHeight="1">
      <c r="B97" s="112"/>
      <c r="C97" s="113" t="s">
        <v>129</v>
      </c>
      <c r="D97" s="114" t="s">
        <v>57</v>
      </c>
      <c r="E97" s="114" t="s">
        <v>53</v>
      </c>
      <c r="F97" s="114" t="s">
        <v>54</v>
      </c>
      <c r="G97" s="114" t="s">
        <v>130</v>
      </c>
      <c r="H97" s="114" t="s">
        <v>131</v>
      </c>
      <c r="I97" s="114" t="s">
        <v>132</v>
      </c>
      <c r="J97" s="114" t="s">
        <v>116</v>
      </c>
      <c r="K97" s="115" t="s">
        <v>133</v>
      </c>
      <c r="L97" s="112"/>
      <c r="M97" s="57" t="s">
        <v>19</v>
      </c>
      <c r="N97" s="58" t="s">
        <v>42</v>
      </c>
      <c r="O97" s="58" t="s">
        <v>134</v>
      </c>
      <c r="P97" s="58" t="s">
        <v>135</v>
      </c>
      <c r="Q97" s="58" t="s">
        <v>136</v>
      </c>
      <c r="R97" s="58" t="s">
        <v>137</v>
      </c>
      <c r="S97" s="58" t="s">
        <v>138</v>
      </c>
      <c r="T97" s="59" t="s">
        <v>139</v>
      </c>
    </row>
    <row r="98" spans="2:65" s="1" customFormat="1" ht="22.8" customHeight="1">
      <c r="B98" s="33"/>
      <c r="C98" s="62" t="s">
        <v>140</v>
      </c>
      <c r="J98" s="116">
        <f>BK98</f>
        <v>2041654.1500000001</v>
      </c>
      <c r="L98" s="33"/>
      <c r="M98" s="60"/>
      <c r="N98" s="51"/>
      <c r="O98" s="51"/>
      <c r="P98" s="117">
        <f>P99+P672</f>
        <v>0</v>
      </c>
      <c r="Q98" s="51"/>
      <c r="R98" s="117">
        <f>R99+R672</f>
        <v>83.713170109999993</v>
      </c>
      <c r="S98" s="51"/>
      <c r="T98" s="118">
        <f>T99+T672</f>
        <v>0.97199999999999998</v>
      </c>
      <c r="AT98" s="18" t="s">
        <v>71</v>
      </c>
      <c r="AU98" s="18" t="s">
        <v>117</v>
      </c>
      <c r="BK98" s="119">
        <f>BK99+BK672</f>
        <v>2041654.1500000001</v>
      </c>
    </row>
    <row r="99" spans="2:65" s="11" customFormat="1" ht="25.95" customHeight="1">
      <c r="B99" s="120"/>
      <c r="D99" s="121" t="s">
        <v>71</v>
      </c>
      <c r="E99" s="122" t="s">
        <v>141</v>
      </c>
      <c r="F99" s="122" t="s">
        <v>142</v>
      </c>
      <c r="I99" s="123"/>
      <c r="J99" s="124">
        <f>BK99</f>
        <v>1915010.1900000002</v>
      </c>
      <c r="L99" s="120"/>
      <c r="M99" s="125"/>
      <c r="P99" s="126">
        <f>P100+P312+P331+P375+P407+P448+P591+P657+P667</f>
        <v>0</v>
      </c>
      <c r="R99" s="126">
        <f>R100+R312+R331+R375+R407+R448+R591+R657+R667</f>
        <v>82.257542709999996</v>
      </c>
      <c r="T99" s="127">
        <f>T100+T312+T331+T375+T407+T448+T591+T657+T667</f>
        <v>0.97199999999999998</v>
      </c>
      <c r="AR99" s="121" t="s">
        <v>79</v>
      </c>
      <c r="AT99" s="128" t="s">
        <v>71</v>
      </c>
      <c r="AU99" s="128" t="s">
        <v>72</v>
      </c>
      <c r="AY99" s="121" t="s">
        <v>143</v>
      </c>
      <c r="BK99" s="129">
        <f>BK100+BK312+BK331+BK375+BK407+BK448+BK591+BK657+BK667</f>
        <v>1915010.1900000002</v>
      </c>
    </row>
    <row r="100" spans="2:65" s="11" customFormat="1" ht="22.8" customHeight="1">
      <c r="B100" s="120"/>
      <c r="D100" s="121" t="s">
        <v>71</v>
      </c>
      <c r="E100" s="130" t="s">
        <v>79</v>
      </c>
      <c r="F100" s="130" t="s">
        <v>462</v>
      </c>
      <c r="I100" s="123"/>
      <c r="J100" s="131">
        <f>BK100</f>
        <v>794828.17</v>
      </c>
      <c r="L100" s="120"/>
      <c r="M100" s="125"/>
      <c r="P100" s="126">
        <f>SUM(P101:P311)</f>
        <v>0</v>
      </c>
      <c r="R100" s="126">
        <f>SUM(R101:R311)</f>
        <v>1.16542352</v>
      </c>
      <c r="T100" s="127">
        <f>SUM(T101:T311)</f>
        <v>0</v>
      </c>
      <c r="AR100" s="121" t="s">
        <v>79</v>
      </c>
      <c r="AT100" s="128" t="s">
        <v>71</v>
      </c>
      <c r="AU100" s="128" t="s">
        <v>79</v>
      </c>
      <c r="AY100" s="121" t="s">
        <v>143</v>
      </c>
      <c r="BK100" s="129">
        <f>SUM(BK101:BK311)</f>
        <v>794828.17</v>
      </c>
    </row>
    <row r="101" spans="2:65" s="1" customFormat="1" ht="16.5" customHeight="1">
      <c r="B101" s="33"/>
      <c r="C101" s="132" t="s">
        <v>79</v>
      </c>
      <c r="D101" s="132" t="s">
        <v>146</v>
      </c>
      <c r="E101" s="133" t="s">
        <v>476</v>
      </c>
      <c r="F101" s="134" t="s">
        <v>477</v>
      </c>
      <c r="G101" s="135" t="s">
        <v>478</v>
      </c>
      <c r="H101" s="136">
        <v>480</v>
      </c>
      <c r="I101" s="137">
        <v>61.3</v>
      </c>
      <c r="J101" s="138">
        <f>ROUND(I101*H101,2)</f>
        <v>29424</v>
      </c>
      <c r="K101" s="134" t="s">
        <v>150</v>
      </c>
      <c r="L101" s="33"/>
      <c r="M101" s="139" t="s">
        <v>19</v>
      </c>
      <c r="N101" s="140" t="s">
        <v>43</v>
      </c>
      <c r="P101" s="141">
        <f>O101*H101</f>
        <v>0</v>
      </c>
      <c r="Q101" s="141">
        <v>3.0000000000000001E-5</v>
      </c>
      <c r="R101" s="141">
        <f>Q101*H101</f>
        <v>1.44E-2</v>
      </c>
      <c r="S101" s="141">
        <v>0</v>
      </c>
      <c r="T101" s="142">
        <f>S101*H101</f>
        <v>0</v>
      </c>
      <c r="AR101" s="143" t="s">
        <v>168</v>
      </c>
      <c r="AT101" s="143" t="s">
        <v>146</v>
      </c>
      <c r="AU101" s="143" t="s">
        <v>81</v>
      </c>
      <c r="AY101" s="18" t="s">
        <v>143</v>
      </c>
      <c r="BE101" s="144">
        <f>IF(N101="základní",J101,0)</f>
        <v>29424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79</v>
      </c>
      <c r="BK101" s="144">
        <f>ROUND(I101*H101,2)</f>
        <v>29424</v>
      </c>
      <c r="BL101" s="18" t="s">
        <v>168</v>
      </c>
      <c r="BM101" s="143" t="s">
        <v>1149</v>
      </c>
    </row>
    <row r="102" spans="2:65" s="1" customFormat="1">
      <c r="B102" s="33"/>
      <c r="D102" s="145" t="s">
        <v>152</v>
      </c>
      <c r="F102" s="146" t="s">
        <v>480</v>
      </c>
      <c r="I102" s="147"/>
      <c r="L102" s="33"/>
      <c r="M102" s="148"/>
      <c r="T102" s="54"/>
      <c r="AT102" s="18" t="s">
        <v>152</v>
      </c>
      <c r="AU102" s="18" t="s">
        <v>81</v>
      </c>
    </row>
    <row r="103" spans="2:65" s="12" customFormat="1">
      <c r="B103" s="159"/>
      <c r="D103" s="160" t="s">
        <v>158</v>
      </c>
      <c r="E103" s="161" t="s">
        <v>19</v>
      </c>
      <c r="F103" s="162" t="s">
        <v>1150</v>
      </c>
      <c r="H103" s="161" t="s">
        <v>19</v>
      </c>
      <c r="I103" s="163"/>
      <c r="L103" s="159"/>
      <c r="M103" s="164"/>
      <c r="T103" s="165"/>
      <c r="AT103" s="161" t="s">
        <v>158</v>
      </c>
      <c r="AU103" s="161" t="s">
        <v>81</v>
      </c>
      <c r="AV103" s="12" t="s">
        <v>79</v>
      </c>
      <c r="AW103" s="12" t="s">
        <v>33</v>
      </c>
      <c r="AX103" s="12" t="s">
        <v>72</v>
      </c>
      <c r="AY103" s="161" t="s">
        <v>143</v>
      </c>
    </row>
    <row r="104" spans="2:65" s="13" customFormat="1">
      <c r="B104" s="166"/>
      <c r="D104" s="160" t="s">
        <v>158</v>
      </c>
      <c r="E104" s="167" t="s">
        <v>19</v>
      </c>
      <c r="F104" s="168" t="s">
        <v>1151</v>
      </c>
      <c r="H104" s="169">
        <v>480</v>
      </c>
      <c r="I104" s="170"/>
      <c r="L104" s="166"/>
      <c r="M104" s="171"/>
      <c r="T104" s="172"/>
      <c r="AT104" s="167" t="s">
        <v>158</v>
      </c>
      <c r="AU104" s="167" t="s">
        <v>81</v>
      </c>
      <c r="AV104" s="13" t="s">
        <v>81</v>
      </c>
      <c r="AW104" s="13" t="s">
        <v>33</v>
      </c>
      <c r="AX104" s="13" t="s">
        <v>72</v>
      </c>
      <c r="AY104" s="167" t="s">
        <v>143</v>
      </c>
    </row>
    <row r="105" spans="2:65" s="13" customFormat="1">
      <c r="B105" s="166"/>
      <c r="D105" s="160" t="s">
        <v>158</v>
      </c>
      <c r="E105" s="167" t="s">
        <v>19</v>
      </c>
      <c r="F105" s="168" t="s">
        <v>1152</v>
      </c>
      <c r="H105" s="169">
        <v>480</v>
      </c>
      <c r="I105" s="170"/>
      <c r="L105" s="166"/>
      <c r="M105" s="171"/>
      <c r="T105" s="172"/>
      <c r="AT105" s="167" t="s">
        <v>158</v>
      </c>
      <c r="AU105" s="167" t="s">
        <v>81</v>
      </c>
      <c r="AV105" s="13" t="s">
        <v>81</v>
      </c>
      <c r="AW105" s="13" t="s">
        <v>33</v>
      </c>
      <c r="AX105" s="13" t="s">
        <v>72</v>
      </c>
      <c r="AY105" s="167" t="s">
        <v>143</v>
      </c>
    </row>
    <row r="106" spans="2:65" s="15" customFormat="1">
      <c r="B106" s="186"/>
      <c r="D106" s="160" t="s">
        <v>158</v>
      </c>
      <c r="E106" s="187" t="s">
        <v>19</v>
      </c>
      <c r="F106" s="188" t="s">
        <v>533</v>
      </c>
      <c r="H106" s="189">
        <v>960</v>
      </c>
      <c r="I106" s="190"/>
      <c r="L106" s="186"/>
      <c r="M106" s="191"/>
      <c r="T106" s="192"/>
      <c r="AT106" s="187" t="s">
        <v>158</v>
      </c>
      <c r="AU106" s="187" t="s">
        <v>81</v>
      </c>
      <c r="AV106" s="15" t="s">
        <v>163</v>
      </c>
      <c r="AW106" s="15" t="s">
        <v>33</v>
      </c>
      <c r="AX106" s="15" t="s">
        <v>72</v>
      </c>
      <c r="AY106" s="187" t="s">
        <v>143</v>
      </c>
    </row>
    <row r="107" spans="2:65" s="12" customFormat="1">
      <c r="B107" s="159"/>
      <c r="D107" s="160" t="s">
        <v>158</v>
      </c>
      <c r="E107" s="161" t="s">
        <v>19</v>
      </c>
      <c r="F107" s="162" t="s">
        <v>1153</v>
      </c>
      <c r="H107" s="161" t="s">
        <v>19</v>
      </c>
      <c r="I107" s="163"/>
      <c r="L107" s="159"/>
      <c r="M107" s="164"/>
      <c r="T107" s="165"/>
      <c r="AT107" s="161" t="s">
        <v>158</v>
      </c>
      <c r="AU107" s="161" t="s">
        <v>81</v>
      </c>
      <c r="AV107" s="12" t="s">
        <v>79</v>
      </c>
      <c r="AW107" s="12" t="s">
        <v>33</v>
      </c>
      <c r="AX107" s="12" t="s">
        <v>72</v>
      </c>
      <c r="AY107" s="161" t="s">
        <v>143</v>
      </c>
    </row>
    <row r="108" spans="2:65" s="13" customFormat="1">
      <c r="B108" s="166"/>
      <c r="D108" s="160" t="s">
        <v>158</v>
      </c>
      <c r="E108" s="167" t="s">
        <v>19</v>
      </c>
      <c r="F108" s="168" t="s">
        <v>1154</v>
      </c>
      <c r="H108" s="169">
        <v>480</v>
      </c>
      <c r="I108" s="170"/>
      <c r="L108" s="166"/>
      <c r="M108" s="171"/>
      <c r="T108" s="172"/>
      <c r="AT108" s="167" t="s">
        <v>158</v>
      </c>
      <c r="AU108" s="167" t="s">
        <v>81</v>
      </c>
      <c r="AV108" s="13" t="s">
        <v>81</v>
      </c>
      <c r="AW108" s="13" t="s">
        <v>33</v>
      </c>
      <c r="AX108" s="13" t="s">
        <v>79</v>
      </c>
      <c r="AY108" s="167" t="s">
        <v>143</v>
      </c>
    </row>
    <row r="109" spans="2:65" s="1" customFormat="1" ht="24.15" customHeight="1">
      <c r="B109" s="33"/>
      <c r="C109" s="132" t="s">
        <v>81</v>
      </c>
      <c r="D109" s="132" t="s">
        <v>146</v>
      </c>
      <c r="E109" s="133" t="s">
        <v>481</v>
      </c>
      <c r="F109" s="134" t="s">
        <v>482</v>
      </c>
      <c r="G109" s="135" t="s">
        <v>483</v>
      </c>
      <c r="H109" s="136">
        <v>20</v>
      </c>
      <c r="I109" s="137">
        <v>53</v>
      </c>
      <c r="J109" s="138">
        <f>ROUND(I109*H109,2)</f>
        <v>1060</v>
      </c>
      <c r="K109" s="134" t="s">
        <v>150</v>
      </c>
      <c r="L109" s="33"/>
      <c r="M109" s="139" t="s">
        <v>19</v>
      </c>
      <c r="N109" s="140" t="s">
        <v>43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168</v>
      </c>
      <c r="AT109" s="143" t="s">
        <v>146</v>
      </c>
      <c r="AU109" s="143" t="s">
        <v>81</v>
      </c>
      <c r="AY109" s="18" t="s">
        <v>143</v>
      </c>
      <c r="BE109" s="144">
        <f>IF(N109="základní",J109,0)</f>
        <v>1060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79</v>
      </c>
      <c r="BK109" s="144">
        <f>ROUND(I109*H109,2)</f>
        <v>1060</v>
      </c>
      <c r="BL109" s="18" t="s">
        <v>168</v>
      </c>
      <c r="BM109" s="143" t="s">
        <v>1155</v>
      </c>
    </row>
    <row r="110" spans="2:65" s="1" customFormat="1">
      <c r="B110" s="33"/>
      <c r="D110" s="145" t="s">
        <v>152</v>
      </c>
      <c r="F110" s="146" t="s">
        <v>485</v>
      </c>
      <c r="I110" s="147"/>
      <c r="L110" s="33"/>
      <c r="M110" s="148"/>
      <c r="T110" s="54"/>
      <c r="AT110" s="18" t="s">
        <v>152</v>
      </c>
      <c r="AU110" s="18" t="s">
        <v>81</v>
      </c>
    </row>
    <row r="111" spans="2:65" s="12" customFormat="1">
      <c r="B111" s="159"/>
      <c r="D111" s="160" t="s">
        <v>158</v>
      </c>
      <c r="E111" s="161" t="s">
        <v>19</v>
      </c>
      <c r="F111" s="162" t="s">
        <v>1150</v>
      </c>
      <c r="H111" s="161" t="s">
        <v>19</v>
      </c>
      <c r="I111" s="163"/>
      <c r="L111" s="159"/>
      <c r="M111" s="164"/>
      <c r="T111" s="165"/>
      <c r="AT111" s="161" t="s">
        <v>158</v>
      </c>
      <c r="AU111" s="161" t="s">
        <v>81</v>
      </c>
      <c r="AV111" s="12" t="s">
        <v>79</v>
      </c>
      <c r="AW111" s="12" t="s">
        <v>33</v>
      </c>
      <c r="AX111" s="12" t="s">
        <v>72</v>
      </c>
      <c r="AY111" s="161" t="s">
        <v>143</v>
      </c>
    </row>
    <row r="112" spans="2:65" s="13" customFormat="1">
      <c r="B112" s="166"/>
      <c r="D112" s="160" t="s">
        <v>158</v>
      </c>
      <c r="E112" s="167" t="s">
        <v>19</v>
      </c>
      <c r="F112" s="168" t="s">
        <v>1156</v>
      </c>
      <c r="H112" s="169">
        <v>20</v>
      </c>
      <c r="I112" s="170"/>
      <c r="L112" s="166"/>
      <c r="M112" s="171"/>
      <c r="T112" s="172"/>
      <c r="AT112" s="167" t="s">
        <v>158</v>
      </c>
      <c r="AU112" s="167" t="s">
        <v>81</v>
      </c>
      <c r="AV112" s="13" t="s">
        <v>81</v>
      </c>
      <c r="AW112" s="13" t="s">
        <v>33</v>
      </c>
      <c r="AX112" s="13" t="s">
        <v>72</v>
      </c>
      <c r="AY112" s="167" t="s">
        <v>143</v>
      </c>
    </row>
    <row r="113" spans="2:65" s="13" customFormat="1">
      <c r="B113" s="166"/>
      <c r="D113" s="160" t="s">
        <v>158</v>
      </c>
      <c r="E113" s="167" t="s">
        <v>19</v>
      </c>
      <c r="F113" s="168" t="s">
        <v>1157</v>
      </c>
      <c r="H113" s="169">
        <v>20</v>
      </c>
      <c r="I113" s="170"/>
      <c r="L113" s="166"/>
      <c r="M113" s="171"/>
      <c r="T113" s="172"/>
      <c r="AT113" s="167" t="s">
        <v>158</v>
      </c>
      <c r="AU113" s="167" t="s">
        <v>81</v>
      </c>
      <c r="AV113" s="13" t="s">
        <v>81</v>
      </c>
      <c r="AW113" s="13" t="s">
        <v>33</v>
      </c>
      <c r="AX113" s="13" t="s">
        <v>72</v>
      </c>
      <c r="AY113" s="167" t="s">
        <v>143</v>
      </c>
    </row>
    <row r="114" spans="2:65" s="15" customFormat="1">
      <c r="B114" s="186"/>
      <c r="D114" s="160" t="s">
        <v>158</v>
      </c>
      <c r="E114" s="187" t="s">
        <v>19</v>
      </c>
      <c r="F114" s="188" t="s">
        <v>533</v>
      </c>
      <c r="H114" s="189">
        <v>40</v>
      </c>
      <c r="I114" s="190"/>
      <c r="L114" s="186"/>
      <c r="M114" s="191"/>
      <c r="T114" s="192"/>
      <c r="AT114" s="187" t="s">
        <v>158</v>
      </c>
      <c r="AU114" s="187" t="s">
        <v>81</v>
      </c>
      <c r="AV114" s="15" t="s">
        <v>163</v>
      </c>
      <c r="AW114" s="15" t="s">
        <v>33</v>
      </c>
      <c r="AX114" s="15" t="s">
        <v>72</v>
      </c>
      <c r="AY114" s="187" t="s">
        <v>143</v>
      </c>
    </row>
    <row r="115" spans="2:65" s="12" customFormat="1">
      <c r="B115" s="159"/>
      <c r="D115" s="160" t="s">
        <v>158</v>
      </c>
      <c r="E115" s="161" t="s">
        <v>19</v>
      </c>
      <c r="F115" s="162" t="s">
        <v>1153</v>
      </c>
      <c r="H115" s="161" t="s">
        <v>19</v>
      </c>
      <c r="I115" s="163"/>
      <c r="L115" s="159"/>
      <c r="M115" s="164"/>
      <c r="T115" s="165"/>
      <c r="AT115" s="161" t="s">
        <v>158</v>
      </c>
      <c r="AU115" s="161" t="s">
        <v>81</v>
      </c>
      <c r="AV115" s="12" t="s">
        <v>79</v>
      </c>
      <c r="AW115" s="12" t="s">
        <v>33</v>
      </c>
      <c r="AX115" s="12" t="s">
        <v>72</v>
      </c>
      <c r="AY115" s="161" t="s">
        <v>143</v>
      </c>
    </row>
    <row r="116" spans="2:65" s="13" customFormat="1">
      <c r="B116" s="166"/>
      <c r="D116" s="160" t="s">
        <v>158</v>
      </c>
      <c r="E116" s="167" t="s">
        <v>19</v>
      </c>
      <c r="F116" s="168" t="s">
        <v>1158</v>
      </c>
      <c r="H116" s="169">
        <v>20</v>
      </c>
      <c r="I116" s="170"/>
      <c r="L116" s="166"/>
      <c r="M116" s="171"/>
      <c r="T116" s="172"/>
      <c r="AT116" s="167" t="s">
        <v>158</v>
      </c>
      <c r="AU116" s="167" t="s">
        <v>81</v>
      </c>
      <c r="AV116" s="13" t="s">
        <v>81</v>
      </c>
      <c r="AW116" s="13" t="s">
        <v>33</v>
      </c>
      <c r="AX116" s="13" t="s">
        <v>79</v>
      </c>
      <c r="AY116" s="167" t="s">
        <v>143</v>
      </c>
    </row>
    <row r="117" spans="2:65" s="1" customFormat="1" ht="16.5" customHeight="1">
      <c r="B117" s="33"/>
      <c r="C117" s="132" t="s">
        <v>163</v>
      </c>
      <c r="D117" s="132" t="s">
        <v>146</v>
      </c>
      <c r="E117" s="133" t="s">
        <v>492</v>
      </c>
      <c r="F117" s="134" t="s">
        <v>493</v>
      </c>
      <c r="G117" s="135" t="s">
        <v>494</v>
      </c>
      <c r="H117" s="136">
        <v>23.5</v>
      </c>
      <c r="I117" s="137">
        <v>60.8</v>
      </c>
      <c r="J117" s="138">
        <f>ROUND(I117*H117,2)</f>
        <v>1428.8</v>
      </c>
      <c r="K117" s="134" t="s">
        <v>150</v>
      </c>
      <c r="L117" s="33"/>
      <c r="M117" s="139" t="s">
        <v>19</v>
      </c>
      <c r="N117" s="140" t="s">
        <v>43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168</v>
      </c>
      <c r="AT117" s="143" t="s">
        <v>146</v>
      </c>
      <c r="AU117" s="143" t="s">
        <v>81</v>
      </c>
      <c r="AY117" s="18" t="s">
        <v>143</v>
      </c>
      <c r="BE117" s="144">
        <f>IF(N117="základní",J117,0)</f>
        <v>1428.8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79</v>
      </c>
      <c r="BK117" s="144">
        <f>ROUND(I117*H117,2)</f>
        <v>1428.8</v>
      </c>
      <c r="BL117" s="18" t="s">
        <v>168</v>
      </c>
      <c r="BM117" s="143" t="s">
        <v>1159</v>
      </c>
    </row>
    <row r="118" spans="2:65" s="1" customFormat="1">
      <c r="B118" s="33"/>
      <c r="D118" s="145" t="s">
        <v>152</v>
      </c>
      <c r="F118" s="146" t="s">
        <v>496</v>
      </c>
      <c r="I118" s="147"/>
      <c r="L118" s="33"/>
      <c r="M118" s="148"/>
      <c r="T118" s="54"/>
      <c r="AT118" s="18" t="s">
        <v>152</v>
      </c>
      <c r="AU118" s="18" t="s">
        <v>81</v>
      </c>
    </row>
    <row r="119" spans="2:65" s="12" customFormat="1">
      <c r="B119" s="159"/>
      <c r="D119" s="160" t="s">
        <v>158</v>
      </c>
      <c r="E119" s="161" t="s">
        <v>19</v>
      </c>
      <c r="F119" s="162" t="s">
        <v>246</v>
      </c>
      <c r="H119" s="161" t="s">
        <v>19</v>
      </c>
      <c r="I119" s="163"/>
      <c r="L119" s="159"/>
      <c r="M119" s="164"/>
      <c r="T119" s="165"/>
      <c r="AT119" s="161" t="s">
        <v>158</v>
      </c>
      <c r="AU119" s="161" t="s">
        <v>81</v>
      </c>
      <c r="AV119" s="12" t="s">
        <v>79</v>
      </c>
      <c r="AW119" s="12" t="s">
        <v>33</v>
      </c>
      <c r="AX119" s="12" t="s">
        <v>72</v>
      </c>
      <c r="AY119" s="161" t="s">
        <v>143</v>
      </c>
    </row>
    <row r="120" spans="2:65" s="12" customFormat="1">
      <c r="B120" s="159"/>
      <c r="D120" s="160" t="s">
        <v>158</v>
      </c>
      <c r="E120" s="161" t="s">
        <v>19</v>
      </c>
      <c r="F120" s="162" t="s">
        <v>467</v>
      </c>
      <c r="H120" s="161" t="s">
        <v>19</v>
      </c>
      <c r="I120" s="163"/>
      <c r="L120" s="159"/>
      <c r="M120" s="164"/>
      <c r="T120" s="165"/>
      <c r="AT120" s="161" t="s">
        <v>158</v>
      </c>
      <c r="AU120" s="161" t="s">
        <v>81</v>
      </c>
      <c r="AV120" s="12" t="s">
        <v>79</v>
      </c>
      <c r="AW120" s="12" t="s">
        <v>33</v>
      </c>
      <c r="AX120" s="12" t="s">
        <v>72</v>
      </c>
      <c r="AY120" s="161" t="s">
        <v>143</v>
      </c>
    </row>
    <row r="121" spans="2:65" s="12" customFormat="1">
      <c r="B121" s="159"/>
      <c r="D121" s="160" t="s">
        <v>158</v>
      </c>
      <c r="E121" s="161" t="s">
        <v>19</v>
      </c>
      <c r="F121" s="162" t="s">
        <v>498</v>
      </c>
      <c r="H121" s="161" t="s">
        <v>19</v>
      </c>
      <c r="I121" s="163"/>
      <c r="L121" s="159"/>
      <c r="M121" s="164"/>
      <c r="T121" s="165"/>
      <c r="AT121" s="161" t="s">
        <v>158</v>
      </c>
      <c r="AU121" s="161" t="s">
        <v>81</v>
      </c>
      <c r="AV121" s="12" t="s">
        <v>79</v>
      </c>
      <c r="AW121" s="12" t="s">
        <v>33</v>
      </c>
      <c r="AX121" s="12" t="s">
        <v>72</v>
      </c>
      <c r="AY121" s="161" t="s">
        <v>143</v>
      </c>
    </row>
    <row r="122" spans="2:65" s="12" customFormat="1">
      <c r="B122" s="159"/>
      <c r="D122" s="160" t="s">
        <v>158</v>
      </c>
      <c r="E122" s="161" t="s">
        <v>19</v>
      </c>
      <c r="F122" s="162" t="s">
        <v>499</v>
      </c>
      <c r="H122" s="161" t="s">
        <v>19</v>
      </c>
      <c r="I122" s="163"/>
      <c r="L122" s="159"/>
      <c r="M122" s="164"/>
      <c r="T122" s="165"/>
      <c r="AT122" s="161" t="s">
        <v>158</v>
      </c>
      <c r="AU122" s="161" t="s">
        <v>81</v>
      </c>
      <c r="AV122" s="12" t="s">
        <v>79</v>
      </c>
      <c r="AW122" s="12" t="s">
        <v>33</v>
      </c>
      <c r="AX122" s="12" t="s">
        <v>72</v>
      </c>
      <c r="AY122" s="161" t="s">
        <v>143</v>
      </c>
    </row>
    <row r="123" spans="2:65" s="13" customFormat="1">
      <c r="B123" s="166"/>
      <c r="D123" s="160" t="s">
        <v>158</v>
      </c>
      <c r="E123" s="167" t="s">
        <v>19</v>
      </c>
      <c r="F123" s="168" t="s">
        <v>1160</v>
      </c>
      <c r="H123" s="169">
        <v>23.5</v>
      </c>
      <c r="I123" s="170"/>
      <c r="L123" s="166"/>
      <c r="M123" s="171"/>
      <c r="T123" s="172"/>
      <c r="AT123" s="167" t="s">
        <v>158</v>
      </c>
      <c r="AU123" s="167" t="s">
        <v>81</v>
      </c>
      <c r="AV123" s="13" t="s">
        <v>81</v>
      </c>
      <c r="AW123" s="13" t="s">
        <v>33</v>
      </c>
      <c r="AX123" s="13" t="s">
        <v>72</v>
      </c>
      <c r="AY123" s="167" t="s">
        <v>143</v>
      </c>
    </row>
    <row r="124" spans="2:65" s="13" customFormat="1">
      <c r="B124" s="166"/>
      <c r="D124" s="160" t="s">
        <v>158</v>
      </c>
      <c r="E124" s="167" t="s">
        <v>19</v>
      </c>
      <c r="F124" s="168" t="s">
        <v>1161</v>
      </c>
      <c r="H124" s="169">
        <v>23.5</v>
      </c>
      <c r="I124" s="170"/>
      <c r="L124" s="166"/>
      <c r="M124" s="171"/>
      <c r="T124" s="172"/>
      <c r="AT124" s="167" t="s">
        <v>158</v>
      </c>
      <c r="AU124" s="167" t="s">
        <v>81</v>
      </c>
      <c r="AV124" s="13" t="s">
        <v>81</v>
      </c>
      <c r="AW124" s="13" t="s">
        <v>33</v>
      </c>
      <c r="AX124" s="13" t="s">
        <v>72</v>
      </c>
      <c r="AY124" s="167" t="s">
        <v>143</v>
      </c>
    </row>
    <row r="125" spans="2:65" s="15" customFormat="1">
      <c r="B125" s="186"/>
      <c r="D125" s="160" t="s">
        <v>158</v>
      </c>
      <c r="E125" s="187" t="s">
        <v>19</v>
      </c>
      <c r="F125" s="188" t="s">
        <v>533</v>
      </c>
      <c r="H125" s="189">
        <v>47</v>
      </c>
      <c r="I125" s="190"/>
      <c r="L125" s="186"/>
      <c r="M125" s="191"/>
      <c r="T125" s="192"/>
      <c r="AT125" s="187" t="s">
        <v>158</v>
      </c>
      <c r="AU125" s="187" t="s">
        <v>81</v>
      </c>
      <c r="AV125" s="15" t="s">
        <v>163</v>
      </c>
      <c r="AW125" s="15" t="s">
        <v>33</v>
      </c>
      <c r="AX125" s="15" t="s">
        <v>72</v>
      </c>
      <c r="AY125" s="187" t="s">
        <v>143</v>
      </c>
    </row>
    <row r="126" spans="2:65" s="12" customFormat="1">
      <c r="B126" s="159"/>
      <c r="D126" s="160" t="s">
        <v>158</v>
      </c>
      <c r="E126" s="161" t="s">
        <v>19</v>
      </c>
      <c r="F126" s="162" t="s">
        <v>1153</v>
      </c>
      <c r="H126" s="161" t="s">
        <v>19</v>
      </c>
      <c r="I126" s="163"/>
      <c r="L126" s="159"/>
      <c r="M126" s="164"/>
      <c r="T126" s="165"/>
      <c r="AT126" s="161" t="s">
        <v>158</v>
      </c>
      <c r="AU126" s="161" t="s">
        <v>81</v>
      </c>
      <c r="AV126" s="12" t="s">
        <v>79</v>
      </c>
      <c r="AW126" s="12" t="s">
        <v>33</v>
      </c>
      <c r="AX126" s="12" t="s">
        <v>72</v>
      </c>
      <c r="AY126" s="161" t="s">
        <v>143</v>
      </c>
    </row>
    <row r="127" spans="2:65" s="13" customFormat="1">
      <c r="B127" s="166"/>
      <c r="D127" s="160" t="s">
        <v>158</v>
      </c>
      <c r="E127" s="167" t="s">
        <v>19</v>
      </c>
      <c r="F127" s="168" t="s">
        <v>1162</v>
      </c>
      <c r="H127" s="169">
        <v>23.5</v>
      </c>
      <c r="I127" s="170"/>
      <c r="L127" s="166"/>
      <c r="M127" s="171"/>
      <c r="T127" s="172"/>
      <c r="AT127" s="167" t="s">
        <v>158</v>
      </c>
      <c r="AU127" s="167" t="s">
        <v>81</v>
      </c>
      <c r="AV127" s="13" t="s">
        <v>81</v>
      </c>
      <c r="AW127" s="13" t="s">
        <v>33</v>
      </c>
      <c r="AX127" s="13" t="s">
        <v>79</v>
      </c>
      <c r="AY127" s="167" t="s">
        <v>143</v>
      </c>
    </row>
    <row r="128" spans="2:65" s="1" customFormat="1" ht="24.15" customHeight="1">
      <c r="B128" s="33"/>
      <c r="C128" s="132" t="s">
        <v>168</v>
      </c>
      <c r="D128" s="132" t="s">
        <v>146</v>
      </c>
      <c r="E128" s="133" t="s">
        <v>1163</v>
      </c>
      <c r="F128" s="134" t="s">
        <v>1164</v>
      </c>
      <c r="G128" s="135" t="s">
        <v>511</v>
      </c>
      <c r="H128" s="136">
        <v>8.2949999999999999</v>
      </c>
      <c r="I128" s="137">
        <v>402</v>
      </c>
      <c r="J128" s="138">
        <f>ROUND(I128*H128,2)</f>
        <v>3334.59</v>
      </c>
      <c r="K128" s="134" t="s">
        <v>150</v>
      </c>
      <c r="L128" s="33"/>
      <c r="M128" s="139" t="s">
        <v>19</v>
      </c>
      <c r="N128" s="140" t="s">
        <v>43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168</v>
      </c>
      <c r="AT128" s="143" t="s">
        <v>146</v>
      </c>
      <c r="AU128" s="143" t="s">
        <v>81</v>
      </c>
      <c r="AY128" s="18" t="s">
        <v>143</v>
      </c>
      <c r="BE128" s="144">
        <f>IF(N128="základní",J128,0)</f>
        <v>3334.59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79</v>
      </c>
      <c r="BK128" s="144">
        <f>ROUND(I128*H128,2)</f>
        <v>3334.59</v>
      </c>
      <c r="BL128" s="18" t="s">
        <v>168</v>
      </c>
      <c r="BM128" s="143" t="s">
        <v>1165</v>
      </c>
    </row>
    <row r="129" spans="2:65" s="1" customFormat="1">
      <c r="B129" s="33"/>
      <c r="D129" s="145" t="s">
        <v>152</v>
      </c>
      <c r="F129" s="146" t="s">
        <v>1166</v>
      </c>
      <c r="I129" s="147"/>
      <c r="L129" s="33"/>
      <c r="M129" s="148"/>
      <c r="T129" s="54"/>
      <c r="AT129" s="18" t="s">
        <v>152</v>
      </c>
      <c r="AU129" s="18" t="s">
        <v>81</v>
      </c>
    </row>
    <row r="130" spans="2:65" s="12" customFormat="1">
      <c r="B130" s="159"/>
      <c r="D130" s="160" t="s">
        <v>158</v>
      </c>
      <c r="E130" s="161" t="s">
        <v>19</v>
      </c>
      <c r="F130" s="162" t="s">
        <v>246</v>
      </c>
      <c r="H130" s="161" t="s">
        <v>19</v>
      </c>
      <c r="I130" s="163"/>
      <c r="L130" s="159"/>
      <c r="M130" s="164"/>
      <c r="T130" s="165"/>
      <c r="AT130" s="161" t="s">
        <v>158</v>
      </c>
      <c r="AU130" s="161" t="s">
        <v>81</v>
      </c>
      <c r="AV130" s="12" t="s">
        <v>79</v>
      </c>
      <c r="AW130" s="12" t="s">
        <v>33</v>
      </c>
      <c r="AX130" s="12" t="s">
        <v>72</v>
      </c>
      <c r="AY130" s="161" t="s">
        <v>143</v>
      </c>
    </row>
    <row r="131" spans="2:65" s="12" customFormat="1">
      <c r="B131" s="159"/>
      <c r="D131" s="160" t="s">
        <v>158</v>
      </c>
      <c r="E131" s="161" t="s">
        <v>19</v>
      </c>
      <c r="F131" s="162" t="s">
        <v>1167</v>
      </c>
      <c r="H131" s="161" t="s">
        <v>19</v>
      </c>
      <c r="I131" s="163"/>
      <c r="L131" s="159"/>
      <c r="M131" s="164"/>
      <c r="T131" s="165"/>
      <c r="AT131" s="161" t="s">
        <v>158</v>
      </c>
      <c r="AU131" s="161" t="s">
        <v>81</v>
      </c>
      <c r="AV131" s="12" t="s">
        <v>79</v>
      </c>
      <c r="AW131" s="12" t="s">
        <v>33</v>
      </c>
      <c r="AX131" s="12" t="s">
        <v>72</v>
      </c>
      <c r="AY131" s="161" t="s">
        <v>143</v>
      </c>
    </row>
    <row r="132" spans="2:65" s="13" customFormat="1">
      <c r="B132" s="166"/>
      <c r="D132" s="160" t="s">
        <v>158</v>
      </c>
      <c r="E132" s="167" t="s">
        <v>19</v>
      </c>
      <c r="F132" s="168" t="s">
        <v>1168</v>
      </c>
      <c r="H132" s="169">
        <v>81.144000000000005</v>
      </c>
      <c r="I132" s="170"/>
      <c r="L132" s="166"/>
      <c r="M132" s="171"/>
      <c r="T132" s="172"/>
      <c r="AT132" s="167" t="s">
        <v>158</v>
      </c>
      <c r="AU132" s="167" t="s">
        <v>81</v>
      </c>
      <c r="AV132" s="13" t="s">
        <v>81</v>
      </c>
      <c r="AW132" s="13" t="s">
        <v>33</v>
      </c>
      <c r="AX132" s="13" t="s">
        <v>72</v>
      </c>
      <c r="AY132" s="167" t="s">
        <v>143</v>
      </c>
    </row>
    <row r="133" spans="2:65" s="13" customFormat="1">
      <c r="B133" s="166"/>
      <c r="D133" s="160" t="s">
        <v>158</v>
      </c>
      <c r="E133" s="167" t="s">
        <v>19</v>
      </c>
      <c r="F133" s="168" t="s">
        <v>1169</v>
      </c>
      <c r="H133" s="169">
        <v>81.144000000000005</v>
      </c>
      <c r="I133" s="170"/>
      <c r="L133" s="166"/>
      <c r="M133" s="171"/>
      <c r="T133" s="172"/>
      <c r="AT133" s="167" t="s">
        <v>158</v>
      </c>
      <c r="AU133" s="167" t="s">
        <v>81</v>
      </c>
      <c r="AV133" s="13" t="s">
        <v>81</v>
      </c>
      <c r="AW133" s="13" t="s">
        <v>33</v>
      </c>
      <c r="AX133" s="13" t="s">
        <v>72</v>
      </c>
      <c r="AY133" s="167" t="s">
        <v>143</v>
      </c>
    </row>
    <row r="134" spans="2:65" s="13" customFormat="1">
      <c r="B134" s="166"/>
      <c r="D134" s="160" t="s">
        <v>158</v>
      </c>
      <c r="E134" s="167" t="s">
        <v>19</v>
      </c>
      <c r="F134" s="168" t="s">
        <v>1170</v>
      </c>
      <c r="H134" s="169">
        <v>3.6</v>
      </c>
      <c r="I134" s="170"/>
      <c r="L134" s="166"/>
      <c r="M134" s="171"/>
      <c r="T134" s="172"/>
      <c r="AT134" s="167" t="s">
        <v>158</v>
      </c>
      <c r="AU134" s="167" t="s">
        <v>81</v>
      </c>
      <c r="AV134" s="13" t="s">
        <v>81</v>
      </c>
      <c r="AW134" s="13" t="s">
        <v>33</v>
      </c>
      <c r="AX134" s="13" t="s">
        <v>72</v>
      </c>
      <c r="AY134" s="167" t="s">
        <v>143</v>
      </c>
    </row>
    <row r="135" spans="2:65" s="15" customFormat="1">
      <c r="B135" s="186"/>
      <c r="D135" s="160" t="s">
        <v>158</v>
      </c>
      <c r="E135" s="187" t="s">
        <v>19</v>
      </c>
      <c r="F135" s="188" t="s">
        <v>533</v>
      </c>
      <c r="H135" s="189">
        <v>165.88800000000001</v>
      </c>
      <c r="I135" s="190"/>
      <c r="L135" s="186"/>
      <c r="M135" s="191"/>
      <c r="T135" s="192"/>
      <c r="AT135" s="187" t="s">
        <v>158</v>
      </c>
      <c r="AU135" s="187" t="s">
        <v>81</v>
      </c>
      <c r="AV135" s="15" t="s">
        <v>163</v>
      </c>
      <c r="AW135" s="15" t="s">
        <v>33</v>
      </c>
      <c r="AX135" s="15" t="s">
        <v>72</v>
      </c>
      <c r="AY135" s="187" t="s">
        <v>143</v>
      </c>
    </row>
    <row r="136" spans="2:65" s="12" customFormat="1">
      <c r="B136" s="159"/>
      <c r="D136" s="160" t="s">
        <v>158</v>
      </c>
      <c r="E136" s="161" t="s">
        <v>19</v>
      </c>
      <c r="F136" s="162" t="s">
        <v>1153</v>
      </c>
      <c r="H136" s="161" t="s">
        <v>19</v>
      </c>
      <c r="I136" s="163"/>
      <c r="L136" s="159"/>
      <c r="M136" s="164"/>
      <c r="T136" s="165"/>
      <c r="AT136" s="161" t="s">
        <v>158</v>
      </c>
      <c r="AU136" s="161" t="s">
        <v>81</v>
      </c>
      <c r="AV136" s="12" t="s">
        <v>79</v>
      </c>
      <c r="AW136" s="12" t="s">
        <v>33</v>
      </c>
      <c r="AX136" s="12" t="s">
        <v>72</v>
      </c>
      <c r="AY136" s="161" t="s">
        <v>143</v>
      </c>
    </row>
    <row r="137" spans="2:65" s="13" customFormat="1">
      <c r="B137" s="166"/>
      <c r="D137" s="160" t="s">
        <v>158</v>
      </c>
      <c r="E137" s="167" t="s">
        <v>19</v>
      </c>
      <c r="F137" s="168" t="s">
        <v>1171</v>
      </c>
      <c r="H137" s="169">
        <v>82.95</v>
      </c>
      <c r="I137" s="170"/>
      <c r="L137" s="166"/>
      <c r="M137" s="171"/>
      <c r="T137" s="172"/>
      <c r="AT137" s="167" t="s">
        <v>158</v>
      </c>
      <c r="AU137" s="167" t="s">
        <v>81</v>
      </c>
      <c r="AV137" s="13" t="s">
        <v>81</v>
      </c>
      <c r="AW137" s="13" t="s">
        <v>33</v>
      </c>
      <c r="AX137" s="13" t="s">
        <v>72</v>
      </c>
      <c r="AY137" s="167" t="s">
        <v>143</v>
      </c>
    </row>
    <row r="138" spans="2:65" s="13" customFormat="1">
      <c r="B138" s="166"/>
      <c r="D138" s="160" t="s">
        <v>158</v>
      </c>
      <c r="E138" s="167" t="s">
        <v>19</v>
      </c>
      <c r="F138" s="168" t="s">
        <v>1172</v>
      </c>
      <c r="H138" s="169">
        <v>8.2949999999999999</v>
      </c>
      <c r="I138" s="170"/>
      <c r="L138" s="166"/>
      <c r="M138" s="171"/>
      <c r="T138" s="172"/>
      <c r="AT138" s="167" t="s">
        <v>158</v>
      </c>
      <c r="AU138" s="167" t="s">
        <v>81</v>
      </c>
      <c r="AV138" s="13" t="s">
        <v>81</v>
      </c>
      <c r="AW138" s="13" t="s">
        <v>33</v>
      </c>
      <c r="AX138" s="13" t="s">
        <v>79</v>
      </c>
      <c r="AY138" s="167" t="s">
        <v>143</v>
      </c>
    </row>
    <row r="139" spans="2:65" s="1" customFormat="1" ht="24.15" customHeight="1">
      <c r="B139" s="33"/>
      <c r="C139" s="132" t="s">
        <v>172</v>
      </c>
      <c r="D139" s="132" t="s">
        <v>146</v>
      </c>
      <c r="E139" s="133" t="s">
        <v>1173</v>
      </c>
      <c r="F139" s="134" t="s">
        <v>1174</v>
      </c>
      <c r="G139" s="135" t="s">
        <v>511</v>
      </c>
      <c r="H139" s="136">
        <v>24.885000000000002</v>
      </c>
      <c r="I139" s="137">
        <v>452</v>
      </c>
      <c r="J139" s="138">
        <f>ROUND(I139*H139,2)</f>
        <v>11248.02</v>
      </c>
      <c r="K139" s="134" t="s">
        <v>150</v>
      </c>
      <c r="L139" s="33"/>
      <c r="M139" s="139" t="s">
        <v>19</v>
      </c>
      <c r="N139" s="140" t="s">
        <v>43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168</v>
      </c>
      <c r="AT139" s="143" t="s">
        <v>146</v>
      </c>
      <c r="AU139" s="143" t="s">
        <v>81</v>
      </c>
      <c r="AY139" s="18" t="s">
        <v>143</v>
      </c>
      <c r="BE139" s="144">
        <f>IF(N139="základní",J139,0)</f>
        <v>11248.02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79</v>
      </c>
      <c r="BK139" s="144">
        <f>ROUND(I139*H139,2)</f>
        <v>11248.02</v>
      </c>
      <c r="BL139" s="18" t="s">
        <v>168</v>
      </c>
      <c r="BM139" s="143" t="s">
        <v>1175</v>
      </c>
    </row>
    <row r="140" spans="2:65" s="1" customFormat="1">
      <c r="B140" s="33"/>
      <c r="D140" s="145" t="s">
        <v>152</v>
      </c>
      <c r="F140" s="146" t="s">
        <v>1176</v>
      </c>
      <c r="I140" s="147"/>
      <c r="L140" s="33"/>
      <c r="M140" s="148"/>
      <c r="T140" s="54"/>
      <c r="AT140" s="18" t="s">
        <v>152</v>
      </c>
      <c r="AU140" s="18" t="s">
        <v>81</v>
      </c>
    </row>
    <row r="141" spans="2:65" s="12" customFormat="1">
      <c r="B141" s="159"/>
      <c r="D141" s="160" t="s">
        <v>158</v>
      </c>
      <c r="E141" s="161" t="s">
        <v>19</v>
      </c>
      <c r="F141" s="162" t="s">
        <v>1177</v>
      </c>
      <c r="H141" s="161" t="s">
        <v>19</v>
      </c>
      <c r="I141" s="163"/>
      <c r="L141" s="159"/>
      <c r="M141" s="164"/>
      <c r="T141" s="165"/>
      <c r="AT141" s="161" t="s">
        <v>158</v>
      </c>
      <c r="AU141" s="161" t="s">
        <v>81</v>
      </c>
      <c r="AV141" s="12" t="s">
        <v>79</v>
      </c>
      <c r="AW141" s="12" t="s">
        <v>33</v>
      </c>
      <c r="AX141" s="12" t="s">
        <v>72</v>
      </c>
      <c r="AY141" s="161" t="s">
        <v>143</v>
      </c>
    </row>
    <row r="142" spans="2:65" s="13" customFormat="1">
      <c r="B142" s="166"/>
      <c r="D142" s="160" t="s">
        <v>158</v>
      </c>
      <c r="E142" s="167" t="s">
        <v>19</v>
      </c>
      <c r="F142" s="168" t="s">
        <v>1178</v>
      </c>
      <c r="H142" s="169">
        <v>24.885000000000002</v>
      </c>
      <c r="I142" s="170"/>
      <c r="L142" s="166"/>
      <c r="M142" s="171"/>
      <c r="T142" s="172"/>
      <c r="AT142" s="167" t="s">
        <v>158</v>
      </c>
      <c r="AU142" s="167" t="s">
        <v>81</v>
      </c>
      <c r="AV142" s="13" t="s">
        <v>81</v>
      </c>
      <c r="AW142" s="13" t="s">
        <v>33</v>
      </c>
      <c r="AX142" s="13" t="s">
        <v>79</v>
      </c>
      <c r="AY142" s="167" t="s">
        <v>143</v>
      </c>
    </row>
    <row r="143" spans="2:65" s="1" customFormat="1" ht="24.15" customHeight="1">
      <c r="B143" s="33"/>
      <c r="C143" s="132" t="s">
        <v>177</v>
      </c>
      <c r="D143" s="132" t="s">
        <v>146</v>
      </c>
      <c r="E143" s="133" t="s">
        <v>1179</v>
      </c>
      <c r="F143" s="134" t="s">
        <v>1180</v>
      </c>
      <c r="G143" s="135" t="s">
        <v>511</v>
      </c>
      <c r="H143" s="136">
        <v>24.885000000000002</v>
      </c>
      <c r="I143" s="137">
        <v>779</v>
      </c>
      <c r="J143" s="138">
        <f>ROUND(I143*H143,2)</f>
        <v>19385.419999999998</v>
      </c>
      <c r="K143" s="134" t="s">
        <v>150</v>
      </c>
      <c r="L143" s="33"/>
      <c r="M143" s="139" t="s">
        <v>19</v>
      </c>
      <c r="N143" s="140" t="s">
        <v>43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168</v>
      </c>
      <c r="AT143" s="143" t="s">
        <v>146</v>
      </c>
      <c r="AU143" s="143" t="s">
        <v>81</v>
      </c>
      <c r="AY143" s="18" t="s">
        <v>143</v>
      </c>
      <c r="BE143" s="144">
        <f>IF(N143="základní",J143,0)</f>
        <v>19385.419999999998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79</v>
      </c>
      <c r="BK143" s="144">
        <f>ROUND(I143*H143,2)</f>
        <v>19385.419999999998</v>
      </c>
      <c r="BL143" s="18" t="s">
        <v>168</v>
      </c>
      <c r="BM143" s="143" t="s">
        <v>1181</v>
      </c>
    </row>
    <row r="144" spans="2:65" s="1" customFormat="1">
      <c r="B144" s="33"/>
      <c r="D144" s="145" t="s">
        <v>152</v>
      </c>
      <c r="F144" s="146" t="s">
        <v>1182</v>
      </c>
      <c r="I144" s="147"/>
      <c r="L144" s="33"/>
      <c r="M144" s="148"/>
      <c r="T144" s="54"/>
      <c r="AT144" s="18" t="s">
        <v>152</v>
      </c>
      <c r="AU144" s="18" t="s">
        <v>81</v>
      </c>
    </row>
    <row r="145" spans="2:65" s="12" customFormat="1">
      <c r="B145" s="159"/>
      <c r="D145" s="160" t="s">
        <v>158</v>
      </c>
      <c r="E145" s="161" t="s">
        <v>19</v>
      </c>
      <c r="F145" s="162" t="s">
        <v>1177</v>
      </c>
      <c r="H145" s="161" t="s">
        <v>19</v>
      </c>
      <c r="I145" s="163"/>
      <c r="L145" s="159"/>
      <c r="M145" s="164"/>
      <c r="T145" s="165"/>
      <c r="AT145" s="161" t="s">
        <v>158</v>
      </c>
      <c r="AU145" s="161" t="s">
        <v>81</v>
      </c>
      <c r="AV145" s="12" t="s">
        <v>79</v>
      </c>
      <c r="AW145" s="12" t="s">
        <v>33</v>
      </c>
      <c r="AX145" s="12" t="s">
        <v>72</v>
      </c>
      <c r="AY145" s="161" t="s">
        <v>143</v>
      </c>
    </row>
    <row r="146" spans="2:65" s="13" customFormat="1">
      <c r="B146" s="166"/>
      <c r="D146" s="160" t="s">
        <v>158</v>
      </c>
      <c r="E146" s="167" t="s">
        <v>19</v>
      </c>
      <c r="F146" s="168" t="s">
        <v>1183</v>
      </c>
      <c r="H146" s="169">
        <v>24.885000000000002</v>
      </c>
      <c r="I146" s="170"/>
      <c r="L146" s="166"/>
      <c r="M146" s="171"/>
      <c r="T146" s="172"/>
      <c r="AT146" s="167" t="s">
        <v>158</v>
      </c>
      <c r="AU146" s="167" t="s">
        <v>81</v>
      </c>
      <c r="AV146" s="13" t="s">
        <v>81</v>
      </c>
      <c r="AW146" s="13" t="s">
        <v>33</v>
      </c>
      <c r="AX146" s="13" t="s">
        <v>79</v>
      </c>
      <c r="AY146" s="167" t="s">
        <v>143</v>
      </c>
    </row>
    <row r="147" spans="2:65" s="1" customFormat="1" ht="24.15" customHeight="1">
      <c r="B147" s="33"/>
      <c r="C147" s="132" t="s">
        <v>182</v>
      </c>
      <c r="D147" s="132" t="s">
        <v>146</v>
      </c>
      <c r="E147" s="133" t="s">
        <v>1184</v>
      </c>
      <c r="F147" s="134" t="s">
        <v>1185</v>
      </c>
      <c r="G147" s="135" t="s">
        <v>511</v>
      </c>
      <c r="H147" s="136">
        <v>16.59</v>
      </c>
      <c r="I147" s="137">
        <v>1080</v>
      </c>
      <c r="J147" s="138">
        <f>ROUND(I147*H147,2)</f>
        <v>17917.2</v>
      </c>
      <c r="K147" s="134" t="s">
        <v>150</v>
      </c>
      <c r="L147" s="33"/>
      <c r="M147" s="139" t="s">
        <v>19</v>
      </c>
      <c r="N147" s="140" t="s">
        <v>43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168</v>
      </c>
      <c r="AT147" s="143" t="s">
        <v>146</v>
      </c>
      <c r="AU147" s="143" t="s">
        <v>81</v>
      </c>
      <c r="AY147" s="18" t="s">
        <v>143</v>
      </c>
      <c r="BE147" s="144">
        <f>IF(N147="základní",J147,0)</f>
        <v>17917.2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79</v>
      </c>
      <c r="BK147" s="144">
        <f>ROUND(I147*H147,2)</f>
        <v>17917.2</v>
      </c>
      <c r="BL147" s="18" t="s">
        <v>168</v>
      </c>
      <c r="BM147" s="143" t="s">
        <v>1186</v>
      </c>
    </row>
    <row r="148" spans="2:65" s="1" customFormat="1">
      <c r="B148" s="33"/>
      <c r="D148" s="145" t="s">
        <v>152</v>
      </c>
      <c r="F148" s="146" t="s">
        <v>1187</v>
      </c>
      <c r="I148" s="147"/>
      <c r="L148" s="33"/>
      <c r="M148" s="148"/>
      <c r="T148" s="54"/>
      <c r="AT148" s="18" t="s">
        <v>152</v>
      </c>
      <c r="AU148" s="18" t="s">
        <v>81</v>
      </c>
    </row>
    <row r="149" spans="2:65" s="12" customFormat="1">
      <c r="B149" s="159"/>
      <c r="D149" s="160" t="s">
        <v>158</v>
      </c>
      <c r="E149" s="161" t="s">
        <v>19</v>
      </c>
      <c r="F149" s="162" t="s">
        <v>1177</v>
      </c>
      <c r="H149" s="161" t="s">
        <v>19</v>
      </c>
      <c r="I149" s="163"/>
      <c r="L149" s="159"/>
      <c r="M149" s="164"/>
      <c r="T149" s="165"/>
      <c r="AT149" s="161" t="s">
        <v>158</v>
      </c>
      <c r="AU149" s="161" t="s">
        <v>81</v>
      </c>
      <c r="AV149" s="12" t="s">
        <v>79</v>
      </c>
      <c r="AW149" s="12" t="s">
        <v>33</v>
      </c>
      <c r="AX149" s="12" t="s">
        <v>72</v>
      </c>
      <c r="AY149" s="161" t="s">
        <v>143</v>
      </c>
    </row>
    <row r="150" spans="2:65" s="13" customFormat="1">
      <c r="B150" s="166"/>
      <c r="D150" s="160" t="s">
        <v>158</v>
      </c>
      <c r="E150" s="167" t="s">
        <v>19</v>
      </c>
      <c r="F150" s="168" t="s">
        <v>1188</v>
      </c>
      <c r="H150" s="169">
        <v>16.59</v>
      </c>
      <c r="I150" s="170"/>
      <c r="L150" s="166"/>
      <c r="M150" s="171"/>
      <c r="T150" s="172"/>
      <c r="AT150" s="167" t="s">
        <v>158</v>
      </c>
      <c r="AU150" s="167" t="s">
        <v>81</v>
      </c>
      <c r="AV150" s="13" t="s">
        <v>81</v>
      </c>
      <c r="AW150" s="13" t="s">
        <v>33</v>
      </c>
      <c r="AX150" s="13" t="s">
        <v>79</v>
      </c>
      <c r="AY150" s="167" t="s">
        <v>143</v>
      </c>
    </row>
    <row r="151" spans="2:65" s="1" customFormat="1" ht="24.15" customHeight="1">
      <c r="B151" s="33"/>
      <c r="C151" s="132" t="s">
        <v>144</v>
      </c>
      <c r="D151" s="132" t="s">
        <v>146</v>
      </c>
      <c r="E151" s="133" t="s">
        <v>1189</v>
      </c>
      <c r="F151" s="134" t="s">
        <v>1190</v>
      </c>
      <c r="G151" s="135" t="s">
        <v>511</v>
      </c>
      <c r="H151" s="136">
        <v>4.1479999999999997</v>
      </c>
      <c r="I151" s="137">
        <v>2076</v>
      </c>
      <c r="J151" s="138">
        <f>ROUND(I151*H151,2)</f>
        <v>8611.25</v>
      </c>
      <c r="K151" s="134" t="s">
        <v>150</v>
      </c>
      <c r="L151" s="33"/>
      <c r="M151" s="139" t="s">
        <v>19</v>
      </c>
      <c r="N151" s="140" t="s">
        <v>43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168</v>
      </c>
      <c r="AT151" s="143" t="s">
        <v>146</v>
      </c>
      <c r="AU151" s="143" t="s">
        <v>81</v>
      </c>
      <c r="AY151" s="18" t="s">
        <v>143</v>
      </c>
      <c r="BE151" s="144">
        <f>IF(N151="základní",J151,0)</f>
        <v>8611.25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79</v>
      </c>
      <c r="BK151" s="144">
        <f>ROUND(I151*H151,2)</f>
        <v>8611.25</v>
      </c>
      <c r="BL151" s="18" t="s">
        <v>168</v>
      </c>
      <c r="BM151" s="143" t="s">
        <v>1191</v>
      </c>
    </row>
    <row r="152" spans="2:65" s="1" customFormat="1">
      <c r="B152" s="33"/>
      <c r="D152" s="145" t="s">
        <v>152</v>
      </c>
      <c r="F152" s="146" t="s">
        <v>1192</v>
      </c>
      <c r="I152" s="147"/>
      <c r="L152" s="33"/>
      <c r="M152" s="148"/>
      <c r="T152" s="54"/>
      <c r="AT152" s="18" t="s">
        <v>152</v>
      </c>
      <c r="AU152" s="18" t="s">
        <v>81</v>
      </c>
    </row>
    <row r="153" spans="2:65" s="12" customFormat="1">
      <c r="B153" s="159"/>
      <c r="D153" s="160" t="s">
        <v>158</v>
      </c>
      <c r="E153" s="161" t="s">
        <v>19</v>
      </c>
      <c r="F153" s="162" t="s">
        <v>1177</v>
      </c>
      <c r="H153" s="161" t="s">
        <v>19</v>
      </c>
      <c r="I153" s="163"/>
      <c r="L153" s="159"/>
      <c r="M153" s="164"/>
      <c r="T153" s="165"/>
      <c r="AT153" s="161" t="s">
        <v>158</v>
      </c>
      <c r="AU153" s="161" t="s">
        <v>81</v>
      </c>
      <c r="AV153" s="12" t="s">
        <v>79</v>
      </c>
      <c r="AW153" s="12" t="s">
        <v>33</v>
      </c>
      <c r="AX153" s="12" t="s">
        <v>72</v>
      </c>
      <c r="AY153" s="161" t="s">
        <v>143</v>
      </c>
    </row>
    <row r="154" spans="2:65" s="13" customFormat="1">
      <c r="B154" s="166"/>
      <c r="D154" s="160" t="s">
        <v>158</v>
      </c>
      <c r="E154" s="167" t="s">
        <v>19</v>
      </c>
      <c r="F154" s="168" t="s">
        <v>1193</v>
      </c>
      <c r="H154" s="169">
        <v>4.1479999999999997</v>
      </c>
      <c r="I154" s="170"/>
      <c r="L154" s="166"/>
      <c r="M154" s="171"/>
      <c r="T154" s="172"/>
      <c r="AT154" s="167" t="s">
        <v>158</v>
      </c>
      <c r="AU154" s="167" t="s">
        <v>81</v>
      </c>
      <c r="AV154" s="13" t="s">
        <v>81</v>
      </c>
      <c r="AW154" s="13" t="s">
        <v>33</v>
      </c>
      <c r="AX154" s="13" t="s">
        <v>79</v>
      </c>
      <c r="AY154" s="167" t="s">
        <v>143</v>
      </c>
    </row>
    <row r="155" spans="2:65" s="1" customFormat="1" ht="21.75" customHeight="1">
      <c r="B155" s="33"/>
      <c r="C155" s="132" t="s">
        <v>191</v>
      </c>
      <c r="D155" s="132" t="s">
        <v>146</v>
      </c>
      <c r="E155" s="133" t="s">
        <v>1194</v>
      </c>
      <c r="F155" s="134" t="s">
        <v>1195</v>
      </c>
      <c r="G155" s="135" t="s">
        <v>511</v>
      </c>
      <c r="H155" s="136">
        <v>4.1479999999999997</v>
      </c>
      <c r="I155" s="137">
        <v>1680</v>
      </c>
      <c r="J155" s="138">
        <f>ROUND(I155*H155,2)</f>
        <v>6968.64</v>
      </c>
      <c r="K155" s="134" t="s">
        <v>150</v>
      </c>
      <c r="L155" s="33"/>
      <c r="M155" s="139" t="s">
        <v>19</v>
      </c>
      <c r="N155" s="140" t="s">
        <v>43</v>
      </c>
      <c r="P155" s="141">
        <f>O155*H155</f>
        <v>0</v>
      </c>
      <c r="Q155" s="141">
        <v>2.4000000000000001E-4</v>
      </c>
      <c r="R155" s="141">
        <f>Q155*H155</f>
        <v>9.9551999999999996E-4</v>
      </c>
      <c r="S155" s="141">
        <v>0</v>
      </c>
      <c r="T155" s="142">
        <f>S155*H155</f>
        <v>0</v>
      </c>
      <c r="AR155" s="143" t="s">
        <v>168</v>
      </c>
      <c r="AT155" s="143" t="s">
        <v>146</v>
      </c>
      <c r="AU155" s="143" t="s">
        <v>81</v>
      </c>
      <c r="AY155" s="18" t="s">
        <v>143</v>
      </c>
      <c r="BE155" s="144">
        <f>IF(N155="základní",J155,0)</f>
        <v>6968.64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79</v>
      </c>
      <c r="BK155" s="144">
        <f>ROUND(I155*H155,2)</f>
        <v>6968.64</v>
      </c>
      <c r="BL155" s="18" t="s">
        <v>168</v>
      </c>
      <c r="BM155" s="143" t="s">
        <v>1196</v>
      </c>
    </row>
    <row r="156" spans="2:65" s="1" customFormat="1">
      <c r="B156" s="33"/>
      <c r="D156" s="145" t="s">
        <v>152</v>
      </c>
      <c r="F156" s="146" t="s">
        <v>1197</v>
      </c>
      <c r="I156" s="147"/>
      <c r="L156" s="33"/>
      <c r="M156" s="148"/>
      <c r="T156" s="54"/>
      <c r="AT156" s="18" t="s">
        <v>152</v>
      </c>
      <c r="AU156" s="18" t="s">
        <v>81</v>
      </c>
    </row>
    <row r="157" spans="2:65" s="12" customFormat="1">
      <c r="B157" s="159"/>
      <c r="D157" s="160" t="s">
        <v>158</v>
      </c>
      <c r="E157" s="161" t="s">
        <v>19</v>
      </c>
      <c r="F157" s="162" t="s">
        <v>1177</v>
      </c>
      <c r="H157" s="161" t="s">
        <v>19</v>
      </c>
      <c r="I157" s="163"/>
      <c r="L157" s="159"/>
      <c r="M157" s="164"/>
      <c r="T157" s="165"/>
      <c r="AT157" s="161" t="s">
        <v>158</v>
      </c>
      <c r="AU157" s="161" t="s">
        <v>81</v>
      </c>
      <c r="AV157" s="12" t="s">
        <v>79</v>
      </c>
      <c r="AW157" s="12" t="s">
        <v>33</v>
      </c>
      <c r="AX157" s="12" t="s">
        <v>72</v>
      </c>
      <c r="AY157" s="161" t="s">
        <v>143</v>
      </c>
    </row>
    <row r="158" spans="2:65" s="13" customFormat="1">
      <c r="B158" s="166"/>
      <c r="D158" s="160" t="s">
        <v>158</v>
      </c>
      <c r="E158" s="167" t="s">
        <v>19</v>
      </c>
      <c r="F158" s="168" t="s">
        <v>1198</v>
      </c>
      <c r="H158" s="169">
        <v>4.1479999999999997</v>
      </c>
      <c r="I158" s="170"/>
      <c r="L158" s="166"/>
      <c r="M158" s="171"/>
      <c r="T158" s="172"/>
      <c r="AT158" s="167" t="s">
        <v>158</v>
      </c>
      <c r="AU158" s="167" t="s">
        <v>81</v>
      </c>
      <c r="AV158" s="13" t="s">
        <v>81</v>
      </c>
      <c r="AW158" s="13" t="s">
        <v>33</v>
      </c>
      <c r="AX158" s="13" t="s">
        <v>79</v>
      </c>
      <c r="AY158" s="167" t="s">
        <v>143</v>
      </c>
    </row>
    <row r="159" spans="2:65" s="1" customFormat="1" ht="24.15" customHeight="1">
      <c r="B159" s="33"/>
      <c r="C159" s="132" t="s">
        <v>195</v>
      </c>
      <c r="D159" s="132" t="s">
        <v>146</v>
      </c>
      <c r="E159" s="133" t="s">
        <v>577</v>
      </c>
      <c r="F159" s="134" t="s">
        <v>578</v>
      </c>
      <c r="G159" s="135" t="s">
        <v>511</v>
      </c>
      <c r="H159" s="136">
        <v>8.2949999999999999</v>
      </c>
      <c r="I159" s="137">
        <v>599</v>
      </c>
      <c r="J159" s="138">
        <f>ROUND(I159*H159,2)</f>
        <v>4968.71</v>
      </c>
      <c r="K159" s="134" t="s">
        <v>150</v>
      </c>
      <c r="L159" s="33"/>
      <c r="M159" s="139" t="s">
        <v>19</v>
      </c>
      <c r="N159" s="140" t="s">
        <v>43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168</v>
      </c>
      <c r="AT159" s="143" t="s">
        <v>146</v>
      </c>
      <c r="AU159" s="143" t="s">
        <v>81</v>
      </c>
      <c r="AY159" s="18" t="s">
        <v>143</v>
      </c>
      <c r="BE159" s="144">
        <f>IF(N159="základní",J159,0)</f>
        <v>4968.71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79</v>
      </c>
      <c r="BK159" s="144">
        <f>ROUND(I159*H159,2)</f>
        <v>4968.71</v>
      </c>
      <c r="BL159" s="18" t="s">
        <v>168</v>
      </c>
      <c r="BM159" s="143" t="s">
        <v>1199</v>
      </c>
    </row>
    <row r="160" spans="2:65" s="1" customFormat="1">
      <c r="B160" s="33"/>
      <c r="D160" s="145" t="s">
        <v>152</v>
      </c>
      <c r="F160" s="146" t="s">
        <v>580</v>
      </c>
      <c r="I160" s="147"/>
      <c r="L160" s="33"/>
      <c r="M160" s="148"/>
      <c r="T160" s="54"/>
      <c r="AT160" s="18" t="s">
        <v>152</v>
      </c>
      <c r="AU160" s="18" t="s">
        <v>81</v>
      </c>
    </row>
    <row r="161" spans="2:65" s="12" customFormat="1">
      <c r="B161" s="159"/>
      <c r="D161" s="160" t="s">
        <v>158</v>
      </c>
      <c r="E161" s="161" t="s">
        <v>19</v>
      </c>
      <c r="F161" s="162" t="s">
        <v>1177</v>
      </c>
      <c r="H161" s="161" t="s">
        <v>19</v>
      </c>
      <c r="I161" s="163"/>
      <c r="L161" s="159"/>
      <c r="M161" s="164"/>
      <c r="T161" s="165"/>
      <c r="AT161" s="161" t="s">
        <v>158</v>
      </c>
      <c r="AU161" s="161" t="s">
        <v>81</v>
      </c>
      <c r="AV161" s="12" t="s">
        <v>79</v>
      </c>
      <c r="AW161" s="12" t="s">
        <v>33</v>
      </c>
      <c r="AX161" s="12" t="s">
        <v>72</v>
      </c>
      <c r="AY161" s="161" t="s">
        <v>143</v>
      </c>
    </row>
    <row r="162" spans="2:65" s="13" customFormat="1">
      <c r="B162" s="166"/>
      <c r="D162" s="160" t="s">
        <v>158</v>
      </c>
      <c r="E162" s="167" t="s">
        <v>19</v>
      </c>
      <c r="F162" s="168" t="s">
        <v>1200</v>
      </c>
      <c r="H162" s="169">
        <v>82.95</v>
      </c>
      <c r="I162" s="170"/>
      <c r="L162" s="166"/>
      <c r="M162" s="171"/>
      <c r="T162" s="172"/>
      <c r="AT162" s="167" t="s">
        <v>158</v>
      </c>
      <c r="AU162" s="167" t="s">
        <v>81</v>
      </c>
      <c r="AV162" s="13" t="s">
        <v>81</v>
      </c>
      <c r="AW162" s="13" t="s">
        <v>33</v>
      </c>
      <c r="AX162" s="13" t="s">
        <v>72</v>
      </c>
      <c r="AY162" s="167" t="s">
        <v>143</v>
      </c>
    </row>
    <row r="163" spans="2:65" s="15" customFormat="1">
      <c r="B163" s="186"/>
      <c r="D163" s="160" t="s">
        <v>158</v>
      </c>
      <c r="E163" s="187" t="s">
        <v>19</v>
      </c>
      <c r="F163" s="188" t="s">
        <v>533</v>
      </c>
      <c r="H163" s="189">
        <v>82.95</v>
      </c>
      <c r="I163" s="190"/>
      <c r="L163" s="186"/>
      <c r="M163" s="191"/>
      <c r="T163" s="192"/>
      <c r="AT163" s="187" t="s">
        <v>158</v>
      </c>
      <c r="AU163" s="187" t="s">
        <v>81</v>
      </c>
      <c r="AV163" s="15" t="s">
        <v>163</v>
      </c>
      <c r="AW163" s="15" t="s">
        <v>33</v>
      </c>
      <c r="AX163" s="15" t="s">
        <v>72</v>
      </c>
      <c r="AY163" s="187" t="s">
        <v>143</v>
      </c>
    </row>
    <row r="164" spans="2:65" s="12" customFormat="1">
      <c r="B164" s="159"/>
      <c r="D164" s="160" t="s">
        <v>158</v>
      </c>
      <c r="E164" s="161" t="s">
        <v>19</v>
      </c>
      <c r="F164" s="162" t="s">
        <v>1201</v>
      </c>
      <c r="H164" s="161" t="s">
        <v>19</v>
      </c>
      <c r="I164" s="163"/>
      <c r="L164" s="159"/>
      <c r="M164" s="164"/>
      <c r="T164" s="165"/>
      <c r="AT164" s="161" t="s">
        <v>158</v>
      </c>
      <c r="AU164" s="161" t="s">
        <v>81</v>
      </c>
      <c r="AV164" s="12" t="s">
        <v>79</v>
      </c>
      <c r="AW164" s="12" t="s">
        <v>33</v>
      </c>
      <c r="AX164" s="12" t="s">
        <v>72</v>
      </c>
      <c r="AY164" s="161" t="s">
        <v>143</v>
      </c>
    </row>
    <row r="165" spans="2:65" s="13" customFormat="1">
      <c r="B165" s="166"/>
      <c r="D165" s="160" t="s">
        <v>158</v>
      </c>
      <c r="E165" s="167" t="s">
        <v>19</v>
      </c>
      <c r="F165" s="168" t="s">
        <v>1202</v>
      </c>
      <c r="H165" s="169">
        <v>8.2949999999999999</v>
      </c>
      <c r="I165" s="170"/>
      <c r="L165" s="166"/>
      <c r="M165" s="171"/>
      <c r="T165" s="172"/>
      <c r="AT165" s="167" t="s">
        <v>158</v>
      </c>
      <c r="AU165" s="167" t="s">
        <v>81</v>
      </c>
      <c r="AV165" s="13" t="s">
        <v>81</v>
      </c>
      <c r="AW165" s="13" t="s">
        <v>33</v>
      </c>
      <c r="AX165" s="13" t="s">
        <v>79</v>
      </c>
      <c r="AY165" s="167" t="s">
        <v>143</v>
      </c>
    </row>
    <row r="166" spans="2:65" s="1" customFormat="1" ht="16.5" customHeight="1">
      <c r="B166" s="33"/>
      <c r="C166" s="132" t="s">
        <v>200</v>
      </c>
      <c r="D166" s="132" t="s">
        <v>146</v>
      </c>
      <c r="E166" s="133" t="s">
        <v>1203</v>
      </c>
      <c r="F166" s="134" t="s">
        <v>1204</v>
      </c>
      <c r="G166" s="135" t="s">
        <v>320</v>
      </c>
      <c r="H166" s="136">
        <v>1</v>
      </c>
      <c r="I166" s="137">
        <v>595000</v>
      </c>
      <c r="J166" s="138">
        <f>ROUND(I166*H166,2)</f>
        <v>595000</v>
      </c>
      <c r="K166" s="134" t="s">
        <v>19</v>
      </c>
      <c r="L166" s="33"/>
      <c r="M166" s="139" t="s">
        <v>19</v>
      </c>
      <c r="N166" s="140" t="s">
        <v>43</v>
      </c>
      <c r="P166" s="141">
        <f>O166*H166</f>
        <v>0</v>
      </c>
      <c r="Q166" s="141">
        <v>2.9440000000000001E-2</v>
      </c>
      <c r="R166" s="141">
        <f>Q166*H166</f>
        <v>2.9440000000000001E-2</v>
      </c>
      <c r="S166" s="141">
        <v>0</v>
      </c>
      <c r="T166" s="142">
        <f>S166*H166</f>
        <v>0</v>
      </c>
      <c r="AR166" s="143" t="s">
        <v>168</v>
      </c>
      <c r="AT166" s="143" t="s">
        <v>146</v>
      </c>
      <c r="AU166" s="143" t="s">
        <v>81</v>
      </c>
      <c r="AY166" s="18" t="s">
        <v>143</v>
      </c>
      <c r="BE166" s="144">
        <f>IF(N166="základní",J166,0)</f>
        <v>595000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79</v>
      </c>
      <c r="BK166" s="144">
        <f>ROUND(I166*H166,2)</f>
        <v>595000</v>
      </c>
      <c r="BL166" s="18" t="s">
        <v>168</v>
      </c>
      <c r="BM166" s="143" t="s">
        <v>1205</v>
      </c>
    </row>
    <row r="167" spans="2:65" s="12" customFormat="1">
      <c r="B167" s="159"/>
      <c r="D167" s="160" t="s">
        <v>158</v>
      </c>
      <c r="E167" s="161" t="s">
        <v>19</v>
      </c>
      <c r="F167" s="162" t="s">
        <v>246</v>
      </c>
      <c r="H167" s="161" t="s">
        <v>19</v>
      </c>
      <c r="I167" s="163"/>
      <c r="L167" s="159"/>
      <c r="M167" s="164"/>
      <c r="T167" s="165"/>
      <c r="AT167" s="161" t="s">
        <v>158</v>
      </c>
      <c r="AU167" s="161" t="s">
        <v>81</v>
      </c>
      <c r="AV167" s="12" t="s">
        <v>79</v>
      </c>
      <c r="AW167" s="12" t="s">
        <v>33</v>
      </c>
      <c r="AX167" s="12" t="s">
        <v>72</v>
      </c>
      <c r="AY167" s="161" t="s">
        <v>143</v>
      </c>
    </row>
    <row r="168" spans="2:65" s="12" customFormat="1">
      <c r="B168" s="159"/>
      <c r="D168" s="160" t="s">
        <v>158</v>
      </c>
      <c r="E168" s="161" t="s">
        <v>19</v>
      </c>
      <c r="F168" s="162" t="s">
        <v>1150</v>
      </c>
      <c r="H168" s="161" t="s">
        <v>19</v>
      </c>
      <c r="I168" s="163"/>
      <c r="L168" s="159"/>
      <c r="M168" s="164"/>
      <c r="T168" s="165"/>
      <c r="AT168" s="161" t="s">
        <v>158</v>
      </c>
      <c r="AU168" s="161" t="s">
        <v>81</v>
      </c>
      <c r="AV168" s="12" t="s">
        <v>79</v>
      </c>
      <c r="AW168" s="12" t="s">
        <v>33</v>
      </c>
      <c r="AX168" s="12" t="s">
        <v>72</v>
      </c>
      <c r="AY168" s="161" t="s">
        <v>143</v>
      </c>
    </row>
    <row r="169" spans="2:65" s="12" customFormat="1">
      <c r="B169" s="159"/>
      <c r="D169" s="160" t="s">
        <v>158</v>
      </c>
      <c r="E169" s="161" t="s">
        <v>19</v>
      </c>
      <c r="F169" s="162" t="s">
        <v>1206</v>
      </c>
      <c r="H169" s="161" t="s">
        <v>19</v>
      </c>
      <c r="I169" s="163"/>
      <c r="L169" s="159"/>
      <c r="M169" s="164"/>
      <c r="T169" s="165"/>
      <c r="AT169" s="161" t="s">
        <v>158</v>
      </c>
      <c r="AU169" s="161" t="s">
        <v>81</v>
      </c>
      <c r="AV169" s="12" t="s">
        <v>79</v>
      </c>
      <c r="AW169" s="12" t="s">
        <v>33</v>
      </c>
      <c r="AX169" s="12" t="s">
        <v>72</v>
      </c>
      <c r="AY169" s="161" t="s">
        <v>143</v>
      </c>
    </row>
    <row r="170" spans="2:65" s="12" customFormat="1">
      <c r="B170" s="159"/>
      <c r="D170" s="160" t="s">
        <v>158</v>
      </c>
      <c r="E170" s="161" t="s">
        <v>19</v>
      </c>
      <c r="F170" s="162" t="s">
        <v>1207</v>
      </c>
      <c r="H170" s="161" t="s">
        <v>19</v>
      </c>
      <c r="I170" s="163"/>
      <c r="L170" s="159"/>
      <c r="M170" s="164"/>
      <c r="T170" s="165"/>
      <c r="AT170" s="161" t="s">
        <v>158</v>
      </c>
      <c r="AU170" s="161" t="s">
        <v>81</v>
      </c>
      <c r="AV170" s="12" t="s">
        <v>79</v>
      </c>
      <c r="AW170" s="12" t="s">
        <v>33</v>
      </c>
      <c r="AX170" s="12" t="s">
        <v>72</v>
      </c>
      <c r="AY170" s="161" t="s">
        <v>143</v>
      </c>
    </row>
    <row r="171" spans="2:65" s="12" customFormat="1" ht="20.399999999999999">
      <c r="B171" s="159"/>
      <c r="D171" s="160" t="s">
        <v>158</v>
      </c>
      <c r="E171" s="161" t="s">
        <v>19</v>
      </c>
      <c r="F171" s="162" t="s">
        <v>1208</v>
      </c>
      <c r="H171" s="161" t="s">
        <v>19</v>
      </c>
      <c r="I171" s="163"/>
      <c r="L171" s="159"/>
      <c r="M171" s="164"/>
      <c r="T171" s="165"/>
      <c r="AT171" s="161" t="s">
        <v>158</v>
      </c>
      <c r="AU171" s="161" t="s">
        <v>81</v>
      </c>
      <c r="AV171" s="12" t="s">
        <v>79</v>
      </c>
      <c r="AW171" s="12" t="s">
        <v>33</v>
      </c>
      <c r="AX171" s="12" t="s">
        <v>72</v>
      </c>
      <c r="AY171" s="161" t="s">
        <v>143</v>
      </c>
    </row>
    <row r="172" spans="2:65" s="12" customFormat="1">
      <c r="B172" s="159"/>
      <c r="D172" s="160" t="s">
        <v>158</v>
      </c>
      <c r="E172" s="161" t="s">
        <v>19</v>
      </c>
      <c r="F172" s="162" t="s">
        <v>1209</v>
      </c>
      <c r="H172" s="161" t="s">
        <v>19</v>
      </c>
      <c r="I172" s="163"/>
      <c r="L172" s="159"/>
      <c r="M172" s="164"/>
      <c r="T172" s="165"/>
      <c r="AT172" s="161" t="s">
        <v>158</v>
      </c>
      <c r="AU172" s="161" t="s">
        <v>81</v>
      </c>
      <c r="AV172" s="12" t="s">
        <v>79</v>
      </c>
      <c r="AW172" s="12" t="s">
        <v>33</v>
      </c>
      <c r="AX172" s="12" t="s">
        <v>72</v>
      </c>
      <c r="AY172" s="161" t="s">
        <v>143</v>
      </c>
    </row>
    <row r="173" spans="2:65" s="13" customFormat="1">
      <c r="B173" s="166"/>
      <c r="D173" s="160" t="s">
        <v>158</v>
      </c>
      <c r="E173" s="167" t="s">
        <v>19</v>
      </c>
      <c r="F173" s="168" t="s">
        <v>79</v>
      </c>
      <c r="H173" s="169">
        <v>1</v>
      </c>
      <c r="I173" s="170"/>
      <c r="L173" s="166"/>
      <c r="M173" s="171"/>
      <c r="T173" s="172"/>
      <c r="AT173" s="167" t="s">
        <v>158</v>
      </c>
      <c r="AU173" s="167" t="s">
        <v>81</v>
      </c>
      <c r="AV173" s="13" t="s">
        <v>81</v>
      </c>
      <c r="AW173" s="13" t="s">
        <v>33</v>
      </c>
      <c r="AX173" s="13" t="s">
        <v>79</v>
      </c>
      <c r="AY173" s="167" t="s">
        <v>143</v>
      </c>
    </row>
    <row r="174" spans="2:65" s="12" customFormat="1">
      <c r="B174" s="159"/>
      <c r="D174" s="160" t="s">
        <v>158</v>
      </c>
      <c r="E174" s="161" t="s">
        <v>19</v>
      </c>
      <c r="F174" s="162" t="s">
        <v>1210</v>
      </c>
      <c r="H174" s="161" t="s">
        <v>19</v>
      </c>
      <c r="I174" s="163"/>
      <c r="L174" s="159"/>
      <c r="M174" s="164"/>
      <c r="T174" s="165"/>
      <c r="AT174" s="161" t="s">
        <v>158</v>
      </c>
      <c r="AU174" s="161" t="s">
        <v>81</v>
      </c>
      <c r="AV174" s="12" t="s">
        <v>79</v>
      </c>
      <c r="AW174" s="12" t="s">
        <v>33</v>
      </c>
      <c r="AX174" s="12" t="s">
        <v>72</v>
      </c>
      <c r="AY174" s="161" t="s">
        <v>143</v>
      </c>
    </row>
    <row r="175" spans="2:65" s="1" customFormat="1" ht="37.799999999999997" customHeight="1">
      <c r="B175" s="33"/>
      <c r="C175" s="132" t="s">
        <v>8</v>
      </c>
      <c r="D175" s="132" t="s">
        <v>146</v>
      </c>
      <c r="E175" s="133" t="s">
        <v>629</v>
      </c>
      <c r="F175" s="134" t="s">
        <v>630</v>
      </c>
      <c r="G175" s="135" t="s">
        <v>511</v>
      </c>
      <c r="H175" s="136">
        <v>75.760000000000005</v>
      </c>
      <c r="I175" s="137">
        <v>111</v>
      </c>
      <c r="J175" s="138">
        <f>ROUND(I175*H175,2)</f>
        <v>8409.36</v>
      </c>
      <c r="K175" s="134" t="s">
        <v>150</v>
      </c>
      <c r="L175" s="33"/>
      <c r="M175" s="139" t="s">
        <v>19</v>
      </c>
      <c r="N175" s="140" t="s">
        <v>43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168</v>
      </c>
      <c r="AT175" s="143" t="s">
        <v>146</v>
      </c>
      <c r="AU175" s="143" t="s">
        <v>81</v>
      </c>
      <c r="AY175" s="18" t="s">
        <v>143</v>
      </c>
      <c r="BE175" s="144">
        <f>IF(N175="základní",J175,0)</f>
        <v>8409.36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79</v>
      </c>
      <c r="BK175" s="144">
        <f>ROUND(I175*H175,2)</f>
        <v>8409.36</v>
      </c>
      <c r="BL175" s="18" t="s">
        <v>168</v>
      </c>
      <c r="BM175" s="143" t="s">
        <v>1211</v>
      </c>
    </row>
    <row r="176" spans="2:65" s="1" customFormat="1">
      <c r="B176" s="33"/>
      <c r="D176" s="145" t="s">
        <v>152</v>
      </c>
      <c r="F176" s="146" t="s">
        <v>632</v>
      </c>
      <c r="I176" s="147"/>
      <c r="L176" s="33"/>
      <c r="M176" s="148"/>
      <c r="T176" s="54"/>
      <c r="AT176" s="18" t="s">
        <v>152</v>
      </c>
      <c r="AU176" s="18" t="s">
        <v>81</v>
      </c>
    </row>
    <row r="177" spans="2:65" s="12" customFormat="1">
      <c r="B177" s="159"/>
      <c r="D177" s="160" t="s">
        <v>158</v>
      </c>
      <c r="E177" s="161" t="s">
        <v>19</v>
      </c>
      <c r="F177" s="162" t="s">
        <v>1153</v>
      </c>
      <c r="H177" s="161" t="s">
        <v>19</v>
      </c>
      <c r="I177" s="163"/>
      <c r="L177" s="159"/>
      <c r="M177" s="164"/>
      <c r="T177" s="165"/>
      <c r="AT177" s="161" t="s">
        <v>158</v>
      </c>
      <c r="AU177" s="161" t="s">
        <v>81</v>
      </c>
      <c r="AV177" s="12" t="s">
        <v>79</v>
      </c>
      <c r="AW177" s="12" t="s">
        <v>33</v>
      </c>
      <c r="AX177" s="12" t="s">
        <v>72</v>
      </c>
      <c r="AY177" s="161" t="s">
        <v>143</v>
      </c>
    </row>
    <row r="178" spans="2:65" s="12" customFormat="1">
      <c r="B178" s="159"/>
      <c r="D178" s="160" t="s">
        <v>158</v>
      </c>
      <c r="E178" s="161" t="s">
        <v>19</v>
      </c>
      <c r="F178" s="162" t="s">
        <v>633</v>
      </c>
      <c r="H178" s="161" t="s">
        <v>19</v>
      </c>
      <c r="I178" s="163"/>
      <c r="L178" s="159"/>
      <c r="M178" s="164"/>
      <c r="T178" s="165"/>
      <c r="AT178" s="161" t="s">
        <v>158</v>
      </c>
      <c r="AU178" s="161" t="s">
        <v>81</v>
      </c>
      <c r="AV178" s="12" t="s">
        <v>79</v>
      </c>
      <c r="AW178" s="12" t="s">
        <v>33</v>
      </c>
      <c r="AX178" s="12" t="s">
        <v>72</v>
      </c>
      <c r="AY178" s="161" t="s">
        <v>143</v>
      </c>
    </row>
    <row r="179" spans="2:65" s="12" customFormat="1">
      <c r="B179" s="159"/>
      <c r="D179" s="160" t="s">
        <v>158</v>
      </c>
      <c r="E179" s="161" t="s">
        <v>19</v>
      </c>
      <c r="F179" s="162" t="s">
        <v>634</v>
      </c>
      <c r="H179" s="161" t="s">
        <v>19</v>
      </c>
      <c r="I179" s="163"/>
      <c r="L179" s="159"/>
      <c r="M179" s="164"/>
      <c r="T179" s="165"/>
      <c r="AT179" s="161" t="s">
        <v>158</v>
      </c>
      <c r="AU179" s="161" t="s">
        <v>81</v>
      </c>
      <c r="AV179" s="12" t="s">
        <v>79</v>
      </c>
      <c r="AW179" s="12" t="s">
        <v>33</v>
      </c>
      <c r="AX179" s="12" t="s">
        <v>72</v>
      </c>
      <c r="AY179" s="161" t="s">
        <v>143</v>
      </c>
    </row>
    <row r="180" spans="2:65" s="12" customFormat="1">
      <c r="B180" s="159"/>
      <c r="D180" s="160" t="s">
        <v>158</v>
      </c>
      <c r="E180" s="161" t="s">
        <v>19</v>
      </c>
      <c r="F180" s="162" t="s">
        <v>635</v>
      </c>
      <c r="H180" s="161" t="s">
        <v>19</v>
      </c>
      <c r="I180" s="163"/>
      <c r="L180" s="159"/>
      <c r="M180" s="164"/>
      <c r="T180" s="165"/>
      <c r="AT180" s="161" t="s">
        <v>158</v>
      </c>
      <c r="AU180" s="161" t="s">
        <v>81</v>
      </c>
      <c r="AV180" s="12" t="s">
        <v>79</v>
      </c>
      <c r="AW180" s="12" t="s">
        <v>33</v>
      </c>
      <c r="AX180" s="12" t="s">
        <v>72</v>
      </c>
      <c r="AY180" s="161" t="s">
        <v>143</v>
      </c>
    </row>
    <row r="181" spans="2:65" s="13" customFormat="1">
      <c r="B181" s="166"/>
      <c r="D181" s="160" t="s">
        <v>158</v>
      </c>
      <c r="E181" s="167" t="s">
        <v>19</v>
      </c>
      <c r="F181" s="168" t="s">
        <v>1212</v>
      </c>
      <c r="H181" s="169">
        <v>9.4</v>
      </c>
      <c r="I181" s="170"/>
      <c r="L181" s="166"/>
      <c r="M181" s="171"/>
      <c r="T181" s="172"/>
      <c r="AT181" s="167" t="s">
        <v>158</v>
      </c>
      <c r="AU181" s="167" t="s">
        <v>81</v>
      </c>
      <c r="AV181" s="13" t="s">
        <v>81</v>
      </c>
      <c r="AW181" s="13" t="s">
        <v>33</v>
      </c>
      <c r="AX181" s="13" t="s">
        <v>72</v>
      </c>
      <c r="AY181" s="167" t="s">
        <v>143</v>
      </c>
    </row>
    <row r="182" spans="2:65" s="13" customFormat="1">
      <c r="B182" s="166"/>
      <c r="D182" s="160" t="s">
        <v>158</v>
      </c>
      <c r="E182" s="167" t="s">
        <v>19</v>
      </c>
      <c r="F182" s="168" t="s">
        <v>1213</v>
      </c>
      <c r="H182" s="169">
        <v>66.36</v>
      </c>
      <c r="I182" s="170"/>
      <c r="L182" s="166"/>
      <c r="M182" s="171"/>
      <c r="T182" s="172"/>
      <c r="AT182" s="167" t="s">
        <v>158</v>
      </c>
      <c r="AU182" s="167" t="s">
        <v>81</v>
      </c>
      <c r="AV182" s="13" t="s">
        <v>81</v>
      </c>
      <c r="AW182" s="13" t="s">
        <v>33</v>
      </c>
      <c r="AX182" s="13" t="s">
        <v>72</v>
      </c>
      <c r="AY182" s="167" t="s">
        <v>143</v>
      </c>
    </row>
    <row r="183" spans="2:65" s="14" customFormat="1">
      <c r="B183" s="173"/>
      <c r="D183" s="160" t="s">
        <v>158</v>
      </c>
      <c r="E183" s="174" t="s">
        <v>19</v>
      </c>
      <c r="F183" s="175" t="s">
        <v>267</v>
      </c>
      <c r="H183" s="176">
        <v>75.760000000000005</v>
      </c>
      <c r="I183" s="177"/>
      <c r="L183" s="173"/>
      <c r="M183" s="178"/>
      <c r="T183" s="179"/>
      <c r="AT183" s="174" t="s">
        <v>158</v>
      </c>
      <c r="AU183" s="174" t="s">
        <v>81</v>
      </c>
      <c r="AV183" s="14" t="s">
        <v>168</v>
      </c>
      <c r="AW183" s="14" t="s">
        <v>33</v>
      </c>
      <c r="AX183" s="14" t="s">
        <v>79</v>
      </c>
      <c r="AY183" s="174" t="s">
        <v>143</v>
      </c>
    </row>
    <row r="184" spans="2:65" s="1" customFormat="1" ht="37.799999999999997" customHeight="1">
      <c r="B184" s="33"/>
      <c r="C184" s="132" t="s">
        <v>208</v>
      </c>
      <c r="D184" s="132" t="s">
        <v>146</v>
      </c>
      <c r="E184" s="133" t="s">
        <v>643</v>
      </c>
      <c r="F184" s="134" t="s">
        <v>644</v>
      </c>
      <c r="G184" s="135" t="s">
        <v>511</v>
      </c>
      <c r="H184" s="136">
        <v>43.54</v>
      </c>
      <c r="I184" s="137">
        <v>111</v>
      </c>
      <c r="J184" s="138">
        <f>ROUND(I184*H184,2)</f>
        <v>4832.9399999999996</v>
      </c>
      <c r="K184" s="134" t="s">
        <v>150</v>
      </c>
      <c r="L184" s="33"/>
      <c r="M184" s="139" t="s">
        <v>19</v>
      </c>
      <c r="N184" s="140" t="s">
        <v>43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168</v>
      </c>
      <c r="AT184" s="143" t="s">
        <v>146</v>
      </c>
      <c r="AU184" s="143" t="s">
        <v>81</v>
      </c>
      <c r="AY184" s="18" t="s">
        <v>143</v>
      </c>
      <c r="BE184" s="144">
        <f>IF(N184="základní",J184,0)</f>
        <v>4832.9399999999996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79</v>
      </c>
      <c r="BK184" s="144">
        <f>ROUND(I184*H184,2)</f>
        <v>4832.9399999999996</v>
      </c>
      <c r="BL184" s="18" t="s">
        <v>168</v>
      </c>
      <c r="BM184" s="143" t="s">
        <v>1214</v>
      </c>
    </row>
    <row r="185" spans="2:65" s="1" customFormat="1">
      <c r="B185" s="33"/>
      <c r="D185" s="145" t="s">
        <v>152</v>
      </c>
      <c r="F185" s="146" t="s">
        <v>646</v>
      </c>
      <c r="I185" s="147"/>
      <c r="L185" s="33"/>
      <c r="M185" s="148"/>
      <c r="T185" s="54"/>
      <c r="AT185" s="18" t="s">
        <v>152</v>
      </c>
      <c r="AU185" s="18" t="s">
        <v>81</v>
      </c>
    </row>
    <row r="186" spans="2:65" s="12" customFormat="1">
      <c r="B186" s="159"/>
      <c r="D186" s="160" t="s">
        <v>158</v>
      </c>
      <c r="E186" s="161" t="s">
        <v>19</v>
      </c>
      <c r="F186" s="162" t="s">
        <v>1153</v>
      </c>
      <c r="H186" s="161" t="s">
        <v>19</v>
      </c>
      <c r="I186" s="163"/>
      <c r="L186" s="159"/>
      <c r="M186" s="164"/>
      <c r="T186" s="165"/>
      <c r="AT186" s="161" t="s">
        <v>158</v>
      </c>
      <c r="AU186" s="161" t="s">
        <v>81</v>
      </c>
      <c r="AV186" s="12" t="s">
        <v>79</v>
      </c>
      <c r="AW186" s="12" t="s">
        <v>33</v>
      </c>
      <c r="AX186" s="12" t="s">
        <v>72</v>
      </c>
      <c r="AY186" s="161" t="s">
        <v>143</v>
      </c>
    </row>
    <row r="187" spans="2:65" s="12" customFormat="1">
      <c r="B187" s="159"/>
      <c r="D187" s="160" t="s">
        <v>158</v>
      </c>
      <c r="E187" s="161" t="s">
        <v>19</v>
      </c>
      <c r="F187" s="162" t="s">
        <v>633</v>
      </c>
      <c r="H187" s="161" t="s">
        <v>19</v>
      </c>
      <c r="I187" s="163"/>
      <c r="L187" s="159"/>
      <c r="M187" s="164"/>
      <c r="T187" s="165"/>
      <c r="AT187" s="161" t="s">
        <v>158</v>
      </c>
      <c r="AU187" s="161" t="s">
        <v>81</v>
      </c>
      <c r="AV187" s="12" t="s">
        <v>79</v>
      </c>
      <c r="AW187" s="12" t="s">
        <v>33</v>
      </c>
      <c r="AX187" s="12" t="s">
        <v>72</v>
      </c>
      <c r="AY187" s="161" t="s">
        <v>143</v>
      </c>
    </row>
    <row r="188" spans="2:65" s="12" customFormat="1">
      <c r="B188" s="159"/>
      <c r="D188" s="160" t="s">
        <v>158</v>
      </c>
      <c r="E188" s="161" t="s">
        <v>19</v>
      </c>
      <c r="F188" s="162" t="s">
        <v>634</v>
      </c>
      <c r="H188" s="161" t="s">
        <v>19</v>
      </c>
      <c r="I188" s="163"/>
      <c r="L188" s="159"/>
      <c r="M188" s="164"/>
      <c r="T188" s="165"/>
      <c r="AT188" s="161" t="s">
        <v>158</v>
      </c>
      <c r="AU188" s="161" t="s">
        <v>81</v>
      </c>
      <c r="AV188" s="12" t="s">
        <v>79</v>
      </c>
      <c r="AW188" s="12" t="s">
        <v>33</v>
      </c>
      <c r="AX188" s="12" t="s">
        <v>72</v>
      </c>
      <c r="AY188" s="161" t="s">
        <v>143</v>
      </c>
    </row>
    <row r="189" spans="2:65" s="13" customFormat="1">
      <c r="B189" s="166"/>
      <c r="D189" s="160" t="s">
        <v>158</v>
      </c>
      <c r="E189" s="167" t="s">
        <v>19</v>
      </c>
      <c r="F189" s="168" t="s">
        <v>1215</v>
      </c>
      <c r="H189" s="169">
        <v>43.54</v>
      </c>
      <c r="I189" s="170"/>
      <c r="L189" s="166"/>
      <c r="M189" s="171"/>
      <c r="T189" s="172"/>
      <c r="AT189" s="167" t="s">
        <v>158</v>
      </c>
      <c r="AU189" s="167" t="s">
        <v>81</v>
      </c>
      <c r="AV189" s="13" t="s">
        <v>81</v>
      </c>
      <c r="AW189" s="13" t="s">
        <v>33</v>
      </c>
      <c r="AX189" s="13" t="s">
        <v>72</v>
      </c>
      <c r="AY189" s="167" t="s">
        <v>143</v>
      </c>
    </row>
    <row r="190" spans="2:65" s="14" customFormat="1">
      <c r="B190" s="173"/>
      <c r="D190" s="160" t="s">
        <v>158</v>
      </c>
      <c r="E190" s="174" t="s">
        <v>19</v>
      </c>
      <c r="F190" s="175" t="s">
        <v>267</v>
      </c>
      <c r="H190" s="176">
        <v>43.54</v>
      </c>
      <c r="I190" s="177"/>
      <c r="L190" s="173"/>
      <c r="M190" s="178"/>
      <c r="T190" s="179"/>
      <c r="AT190" s="174" t="s">
        <v>158</v>
      </c>
      <c r="AU190" s="174" t="s">
        <v>81</v>
      </c>
      <c r="AV190" s="14" t="s">
        <v>168</v>
      </c>
      <c r="AW190" s="14" t="s">
        <v>33</v>
      </c>
      <c r="AX190" s="14" t="s">
        <v>79</v>
      </c>
      <c r="AY190" s="174" t="s">
        <v>143</v>
      </c>
    </row>
    <row r="191" spans="2:65" s="1" customFormat="1" ht="37.799999999999997" customHeight="1">
      <c r="B191" s="33"/>
      <c r="C191" s="132" t="s">
        <v>213</v>
      </c>
      <c r="D191" s="132" t="s">
        <v>146</v>
      </c>
      <c r="E191" s="133" t="s">
        <v>648</v>
      </c>
      <c r="F191" s="134" t="s">
        <v>649</v>
      </c>
      <c r="G191" s="135" t="s">
        <v>511</v>
      </c>
      <c r="H191" s="136">
        <v>19.704999999999998</v>
      </c>
      <c r="I191" s="137">
        <v>245</v>
      </c>
      <c r="J191" s="138">
        <f>ROUND(I191*H191,2)</f>
        <v>4827.7299999999996</v>
      </c>
      <c r="K191" s="134" t="s">
        <v>150</v>
      </c>
      <c r="L191" s="33"/>
      <c r="M191" s="139" t="s">
        <v>19</v>
      </c>
      <c r="N191" s="140" t="s">
        <v>43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168</v>
      </c>
      <c r="AT191" s="143" t="s">
        <v>146</v>
      </c>
      <c r="AU191" s="143" t="s">
        <v>81</v>
      </c>
      <c r="AY191" s="18" t="s">
        <v>143</v>
      </c>
      <c r="BE191" s="144">
        <f>IF(N191="základní",J191,0)</f>
        <v>4827.7299999999996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79</v>
      </c>
      <c r="BK191" s="144">
        <f>ROUND(I191*H191,2)</f>
        <v>4827.7299999999996</v>
      </c>
      <c r="BL191" s="18" t="s">
        <v>168</v>
      </c>
      <c r="BM191" s="143" t="s">
        <v>1216</v>
      </c>
    </row>
    <row r="192" spans="2:65" s="1" customFormat="1">
      <c r="B192" s="33"/>
      <c r="D192" s="145" t="s">
        <v>152</v>
      </c>
      <c r="F192" s="146" t="s">
        <v>651</v>
      </c>
      <c r="I192" s="147"/>
      <c r="L192" s="33"/>
      <c r="M192" s="148"/>
      <c r="T192" s="54"/>
      <c r="AT192" s="18" t="s">
        <v>152</v>
      </c>
      <c r="AU192" s="18" t="s">
        <v>81</v>
      </c>
    </row>
    <row r="193" spans="2:65" s="12" customFormat="1">
      <c r="B193" s="159"/>
      <c r="D193" s="160" t="s">
        <v>158</v>
      </c>
      <c r="E193" s="161" t="s">
        <v>19</v>
      </c>
      <c r="F193" s="162" t="s">
        <v>1153</v>
      </c>
      <c r="H193" s="161" t="s">
        <v>19</v>
      </c>
      <c r="I193" s="163"/>
      <c r="L193" s="159"/>
      <c r="M193" s="164"/>
      <c r="T193" s="165"/>
      <c r="AT193" s="161" t="s">
        <v>158</v>
      </c>
      <c r="AU193" s="161" t="s">
        <v>81</v>
      </c>
      <c r="AV193" s="12" t="s">
        <v>79</v>
      </c>
      <c r="AW193" s="12" t="s">
        <v>33</v>
      </c>
      <c r="AX193" s="12" t="s">
        <v>72</v>
      </c>
      <c r="AY193" s="161" t="s">
        <v>143</v>
      </c>
    </row>
    <row r="194" spans="2:65" s="12" customFormat="1">
      <c r="B194" s="159"/>
      <c r="D194" s="160" t="s">
        <v>158</v>
      </c>
      <c r="E194" s="161" t="s">
        <v>19</v>
      </c>
      <c r="F194" s="162" t="s">
        <v>1217</v>
      </c>
      <c r="H194" s="161" t="s">
        <v>19</v>
      </c>
      <c r="I194" s="163"/>
      <c r="L194" s="159"/>
      <c r="M194" s="164"/>
      <c r="T194" s="165"/>
      <c r="AT194" s="161" t="s">
        <v>158</v>
      </c>
      <c r="AU194" s="161" t="s">
        <v>81</v>
      </c>
      <c r="AV194" s="12" t="s">
        <v>79</v>
      </c>
      <c r="AW194" s="12" t="s">
        <v>33</v>
      </c>
      <c r="AX194" s="12" t="s">
        <v>72</v>
      </c>
      <c r="AY194" s="161" t="s">
        <v>143</v>
      </c>
    </row>
    <row r="195" spans="2:65" s="13" customFormat="1">
      <c r="B195" s="166"/>
      <c r="D195" s="160" t="s">
        <v>158</v>
      </c>
      <c r="E195" s="167" t="s">
        <v>19</v>
      </c>
      <c r="F195" s="168" t="s">
        <v>1218</v>
      </c>
      <c r="H195" s="169">
        <v>33.18</v>
      </c>
      <c r="I195" s="170"/>
      <c r="L195" s="166"/>
      <c r="M195" s="171"/>
      <c r="T195" s="172"/>
      <c r="AT195" s="167" t="s">
        <v>158</v>
      </c>
      <c r="AU195" s="167" t="s">
        <v>81</v>
      </c>
      <c r="AV195" s="13" t="s">
        <v>81</v>
      </c>
      <c r="AW195" s="13" t="s">
        <v>33</v>
      </c>
      <c r="AX195" s="13" t="s">
        <v>72</v>
      </c>
      <c r="AY195" s="167" t="s">
        <v>143</v>
      </c>
    </row>
    <row r="196" spans="2:65" s="12" customFormat="1">
      <c r="B196" s="159"/>
      <c r="D196" s="160" t="s">
        <v>158</v>
      </c>
      <c r="E196" s="161" t="s">
        <v>19</v>
      </c>
      <c r="F196" s="162" t="s">
        <v>654</v>
      </c>
      <c r="H196" s="161" t="s">
        <v>19</v>
      </c>
      <c r="I196" s="163"/>
      <c r="L196" s="159"/>
      <c r="M196" s="164"/>
      <c r="T196" s="165"/>
      <c r="AT196" s="161" t="s">
        <v>158</v>
      </c>
      <c r="AU196" s="161" t="s">
        <v>81</v>
      </c>
      <c r="AV196" s="12" t="s">
        <v>79</v>
      </c>
      <c r="AW196" s="12" t="s">
        <v>33</v>
      </c>
      <c r="AX196" s="12" t="s">
        <v>72</v>
      </c>
      <c r="AY196" s="161" t="s">
        <v>143</v>
      </c>
    </row>
    <row r="197" spans="2:65" s="13" customFormat="1">
      <c r="B197" s="166"/>
      <c r="D197" s="160" t="s">
        <v>158</v>
      </c>
      <c r="E197" s="167" t="s">
        <v>19</v>
      </c>
      <c r="F197" s="168" t="s">
        <v>1219</v>
      </c>
      <c r="H197" s="169">
        <v>-33.18</v>
      </c>
      <c r="I197" s="170"/>
      <c r="L197" s="166"/>
      <c r="M197" s="171"/>
      <c r="T197" s="172"/>
      <c r="AT197" s="167" t="s">
        <v>158</v>
      </c>
      <c r="AU197" s="167" t="s">
        <v>81</v>
      </c>
      <c r="AV197" s="13" t="s">
        <v>81</v>
      </c>
      <c r="AW197" s="13" t="s">
        <v>33</v>
      </c>
      <c r="AX197" s="13" t="s">
        <v>72</v>
      </c>
      <c r="AY197" s="167" t="s">
        <v>143</v>
      </c>
    </row>
    <row r="198" spans="2:65" s="15" customFormat="1">
      <c r="B198" s="186"/>
      <c r="D198" s="160" t="s">
        <v>158</v>
      </c>
      <c r="E198" s="187" t="s">
        <v>19</v>
      </c>
      <c r="F198" s="188" t="s">
        <v>533</v>
      </c>
      <c r="H198" s="189">
        <v>0</v>
      </c>
      <c r="I198" s="190"/>
      <c r="L198" s="186"/>
      <c r="M198" s="191"/>
      <c r="T198" s="192"/>
      <c r="AT198" s="187" t="s">
        <v>158</v>
      </c>
      <c r="AU198" s="187" t="s">
        <v>81</v>
      </c>
      <c r="AV198" s="15" t="s">
        <v>163</v>
      </c>
      <c r="AW198" s="15" t="s">
        <v>33</v>
      </c>
      <c r="AX198" s="15" t="s">
        <v>72</v>
      </c>
      <c r="AY198" s="187" t="s">
        <v>143</v>
      </c>
    </row>
    <row r="199" spans="2:65" s="12" customFormat="1">
      <c r="B199" s="159"/>
      <c r="D199" s="160" t="s">
        <v>158</v>
      </c>
      <c r="E199" s="161" t="s">
        <v>19</v>
      </c>
      <c r="F199" s="162" t="s">
        <v>1220</v>
      </c>
      <c r="H199" s="161" t="s">
        <v>19</v>
      </c>
      <c r="I199" s="163"/>
      <c r="L199" s="159"/>
      <c r="M199" s="164"/>
      <c r="T199" s="165"/>
      <c r="AT199" s="161" t="s">
        <v>158</v>
      </c>
      <c r="AU199" s="161" t="s">
        <v>81</v>
      </c>
      <c r="AV199" s="12" t="s">
        <v>79</v>
      </c>
      <c r="AW199" s="12" t="s">
        <v>33</v>
      </c>
      <c r="AX199" s="12" t="s">
        <v>72</v>
      </c>
      <c r="AY199" s="161" t="s">
        <v>143</v>
      </c>
    </row>
    <row r="200" spans="2:65" s="13" customFormat="1">
      <c r="B200" s="166"/>
      <c r="D200" s="160" t="s">
        <v>158</v>
      </c>
      <c r="E200" s="167" t="s">
        <v>19</v>
      </c>
      <c r="F200" s="168" t="s">
        <v>1221</v>
      </c>
      <c r="H200" s="169">
        <v>41.475000000000001</v>
      </c>
      <c r="I200" s="170"/>
      <c r="L200" s="166"/>
      <c r="M200" s="171"/>
      <c r="T200" s="172"/>
      <c r="AT200" s="167" t="s">
        <v>158</v>
      </c>
      <c r="AU200" s="167" t="s">
        <v>81</v>
      </c>
      <c r="AV200" s="13" t="s">
        <v>81</v>
      </c>
      <c r="AW200" s="13" t="s">
        <v>33</v>
      </c>
      <c r="AX200" s="13" t="s">
        <v>72</v>
      </c>
      <c r="AY200" s="167" t="s">
        <v>143</v>
      </c>
    </row>
    <row r="201" spans="2:65" s="12" customFormat="1">
      <c r="B201" s="159"/>
      <c r="D201" s="160" t="s">
        <v>158</v>
      </c>
      <c r="E201" s="161" t="s">
        <v>19</v>
      </c>
      <c r="F201" s="162" t="s">
        <v>658</v>
      </c>
      <c r="H201" s="161" t="s">
        <v>19</v>
      </c>
      <c r="I201" s="163"/>
      <c r="L201" s="159"/>
      <c r="M201" s="164"/>
      <c r="T201" s="165"/>
      <c r="AT201" s="161" t="s">
        <v>158</v>
      </c>
      <c r="AU201" s="161" t="s">
        <v>81</v>
      </c>
      <c r="AV201" s="12" t="s">
        <v>79</v>
      </c>
      <c r="AW201" s="12" t="s">
        <v>33</v>
      </c>
      <c r="AX201" s="12" t="s">
        <v>72</v>
      </c>
      <c r="AY201" s="161" t="s">
        <v>143</v>
      </c>
    </row>
    <row r="202" spans="2:65" s="13" customFormat="1">
      <c r="B202" s="166"/>
      <c r="D202" s="160" t="s">
        <v>158</v>
      </c>
      <c r="E202" s="167" t="s">
        <v>19</v>
      </c>
      <c r="F202" s="168" t="s">
        <v>1222</v>
      </c>
      <c r="H202" s="169">
        <v>-21.77</v>
      </c>
      <c r="I202" s="170"/>
      <c r="L202" s="166"/>
      <c r="M202" s="171"/>
      <c r="T202" s="172"/>
      <c r="AT202" s="167" t="s">
        <v>158</v>
      </c>
      <c r="AU202" s="167" t="s">
        <v>81</v>
      </c>
      <c r="AV202" s="13" t="s">
        <v>81</v>
      </c>
      <c r="AW202" s="13" t="s">
        <v>33</v>
      </c>
      <c r="AX202" s="13" t="s">
        <v>72</v>
      </c>
      <c r="AY202" s="167" t="s">
        <v>143</v>
      </c>
    </row>
    <row r="203" spans="2:65" s="15" customFormat="1">
      <c r="B203" s="186"/>
      <c r="D203" s="160" t="s">
        <v>158</v>
      </c>
      <c r="E203" s="187" t="s">
        <v>19</v>
      </c>
      <c r="F203" s="188" t="s">
        <v>533</v>
      </c>
      <c r="H203" s="189">
        <v>19.705000000000002</v>
      </c>
      <c r="I203" s="190"/>
      <c r="L203" s="186"/>
      <c r="M203" s="191"/>
      <c r="T203" s="192"/>
      <c r="AT203" s="187" t="s">
        <v>158</v>
      </c>
      <c r="AU203" s="187" t="s">
        <v>81</v>
      </c>
      <c r="AV203" s="15" t="s">
        <v>163</v>
      </c>
      <c r="AW203" s="15" t="s">
        <v>33</v>
      </c>
      <c r="AX203" s="15" t="s">
        <v>72</v>
      </c>
      <c r="AY203" s="187" t="s">
        <v>143</v>
      </c>
    </row>
    <row r="204" spans="2:65" s="14" customFormat="1">
      <c r="B204" s="173"/>
      <c r="D204" s="160" t="s">
        <v>158</v>
      </c>
      <c r="E204" s="174" t="s">
        <v>19</v>
      </c>
      <c r="F204" s="175" t="s">
        <v>267</v>
      </c>
      <c r="H204" s="176">
        <v>19.705000000000002</v>
      </c>
      <c r="I204" s="177"/>
      <c r="L204" s="173"/>
      <c r="M204" s="178"/>
      <c r="T204" s="179"/>
      <c r="AT204" s="174" t="s">
        <v>158</v>
      </c>
      <c r="AU204" s="174" t="s">
        <v>81</v>
      </c>
      <c r="AV204" s="14" t="s">
        <v>168</v>
      </c>
      <c r="AW204" s="14" t="s">
        <v>33</v>
      </c>
      <c r="AX204" s="14" t="s">
        <v>79</v>
      </c>
      <c r="AY204" s="174" t="s">
        <v>143</v>
      </c>
    </row>
    <row r="205" spans="2:65" s="1" customFormat="1" ht="37.799999999999997" customHeight="1">
      <c r="B205" s="33"/>
      <c r="C205" s="132" t="s">
        <v>218</v>
      </c>
      <c r="D205" s="132" t="s">
        <v>146</v>
      </c>
      <c r="E205" s="133" t="s">
        <v>660</v>
      </c>
      <c r="F205" s="134" t="s">
        <v>661</v>
      </c>
      <c r="G205" s="135" t="s">
        <v>511</v>
      </c>
      <c r="H205" s="136">
        <v>197.05</v>
      </c>
      <c r="I205" s="137">
        <v>20.399999999999999</v>
      </c>
      <c r="J205" s="138">
        <f>ROUND(I205*H205,2)</f>
        <v>4019.82</v>
      </c>
      <c r="K205" s="134" t="s">
        <v>150</v>
      </c>
      <c r="L205" s="33"/>
      <c r="M205" s="139" t="s">
        <v>19</v>
      </c>
      <c r="N205" s="140" t="s">
        <v>43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168</v>
      </c>
      <c r="AT205" s="143" t="s">
        <v>146</v>
      </c>
      <c r="AU205" s="143" t="s">
        <v>81</v>
      </c>
      <c r="AY205" s="18" t="s">
        <v>143</v>
      </c>
      <c r="BE205" s="144">
        <f>IF(N205="základní",J205,0)</f>
        <v>4019.82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79</v>
      </c>
      <c r="BK205" s="144">
        <f>ROUND(I205*H205,2)</f>
        <v>4019.82</v>
      </c>
      <c r="BL205" s="18" t="s">
        <v>168</v>
      </c>
      <c r="BM205" s="143" t="s">
        <v>1223</v>
      </c>
    </row>
    <row r="206" spans="2:65" s="1" customFormat="1">
      <c r="B206" s="33"/>
      <c r="D206" s="145" t="s">
        <v>152</v>
      </c>
      <c r="F206" s="146" t="s">
        <v>663</v>
      </c>
      <c r="I206" s="147"/>
      <c r="L206" s="33"/>
      <c r="M206" s="148"/>
      <c r="T206" s="54"/>
      <c r="AT206" s="18" t="s">
        <v>152</v>
      </c>
      <c r="AU206" s="18" t="s">
        <v>81</v>
      </c>
    </row>
    <row r="207" spans="2:65" s="13" customFormat="1">
      <c r="B207" s="166"/>
      <c r="D207" s="160" t="s">
        <v>158</v>
      </c>
      <c r="F207" s="168" t="s">
        <v>1224</v>
      </c>
      <c r="H207" s="169">
        <v>197.05</v>
      </c>
      <c r="I207" s="170"/>
      <c r="L207" s="166"/>
      <c r="M207" s="171"/>
      <c r="T207" s="172"/>
      <c r="AT207" s="167" t="s">
        <v>158</v>
      </c>
      <c r="AU207" s="167" t="s">
        <v>81</v>
      </c>
      <c r="AV207" s="13" t="s">
        <v>81</v>
      </c>
      <c r="AW207" s="13" t="s">
        <v>4</v>
      </c>
      <c r="AX207" s="13" t="s">
        <v>79</v>
      </c>
      <c r="AY207" s="167" t="s">
        <v>143</v>
      </c>
    </row>
    <row r="208" spans="2:65" s="1" customFormat="1" ht="37.799999999999997" customHeight="1">
      <c r="B208" s="33"/>
      <c r="C208" s="132" t="s">
        <v>223</v>
      </c>
      <c r="D208" s="132" t="s">
        <v>146</v>
      </c>
      <c r="E208" s="133" t="s">
        <v>665</v>
      </c>
      <c r="F208" s="134" t="s">
        <v>666</v>
      </c>
      <c r="G208" s="135" t="s">
        <v>511</v>
      </c>
      <c r="H208" s="136">
        <v>8.2959999999999994</v>
      </c>
      <c r="I208" s="137">
        <v>245</v>
      </c>
      <c r="J208" s="138">
        <f>ROUND(I208*H208,2)</f>
        <v>2032.52</v>
      </c>
      <c r="K208" s="134" t="s">
        <v>150</v>
      </c>
      <c r="L208" s="33"/>
      <c r="M208" s="139" t="s">
        <v>19</v>
      </c>
      <c r="N208" s="140" t="s">
        <v>43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168</v>
      </c>
      <c r="AT208" s="143" t="s">
        <v>146</v>
      </c>
      <c r="AU208" s="143" t="s">
        <v>81</v>
      </c>
      <c r="AY208" s="18" t="s">
        <v>143</v>
      </c>
      <c r="BE208" s="144">
        <f>IF(N208="základní",J208,0)</f>
        <v>2032.52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79</v>
      </c>
      <c r="BK208" s="144">
        <f>ROUND(I208*H208,2)</f>
        <v>2032.52</v>
      </c>
      <c r="BL208" s="18" t="s">
        <v>168</v>
      </c>
      <c r="BM208" s="143" t="s">
        <v>1225</v>
      </c>
    </row>
    <row r="209" spans="2:65" s="1" customFormat="1">
      <c r="B209" s="33"/>
      <c r="D209" s="145" t="s">
        <v>152</v>
      </c>
      <c r="F209" s="146" t="s">
        <v>668</v>
      </c>
      <c r="I209" s="147"/>
      <c r="L209" s="33"/>
      <c r="M209" s="148"/>
      <c r="T209" s="54"/>
      <c r="AT209" s="18" t="s">
        <v>152</v>
      </c>
      <c r="AU209" s="18" t="s">
        <v>81</v>
      </c>
    </row>
    <row r="210" spans="2:65" s="12" customFormat="1">
      <c r="B210" s="159"/>
      <c r="D210" s="160" t="s">
        <v>158</v>
      </c>
      <c r="E210" s="161" t="s">
        <v>19</v>
      </c>
      <c r="F210" s="162" t="s">
        <v>1153</v>
      </c>
      <c r="H210" s="161" t="s">
        <v>19</v>
      </c>
      <c r="I210" s="163"/>
      <c r="L210" s="159"/>
      <c r="M210" s="164"/>
      <c r="T210" s="165"/>
      <c r="AT210" s="161" t="s">
        <v>158</v>
      </c>
      <c r="AU210" s="161" t="s">
        <v>81</v>
      </c>
      <c r="AV210" s="12" t="s">
        <v>79</v>
      </c>
      <c r="AW210" s="12" t="s">
        <v>33</v>
      </c>
      <c r="AX210" s="12" t="s">
        <v>72</v>
      </c>
      <c r="AY210" s="161" t="s">
        <v>143</v>
      </c>
    </row>
    <row r="211" spans="2:65" s="12" customFormat="1">
      <c r="B211" s="159"/>
      <c r="D211" s="160" t="s">
        <v>158</v>
      </c>
      <c r="E211" s="161" t="s">
        <v>19</v>
      </c>
      <c r="F211" s="162" t="s">
        <v>1226</v>
      </c>
      <c r="H211" s="161" t="s">
        <v>19</v>
      </c>
      <c r="I211" s="163"/>
      <c r="L211" s="159"/>
      <c r="M211" s="164"/>
      <c r="T211" s="165"/>
      <c r="AT211" s="161" t="s">
        <v>158</v>
      </c>
      <c r="AU211" s="161" t="s">
        <v>81</v>
      </c>
      <c r="AV211" s="12" t="s">
        <v>79</v>
      </c>
      <c r="AW211" s="12" t="s">
        <v>33</v>
      </c>
      <c r="AX211" s="12" t="s">
        <v>72</v>
      </c>
      <c r="AY211" s="161" t="s">
        <v>143</v>
      </c>
    </row>
    <row r="212" spans="2:65" s="13" customFormat="1">
      <c r="B212" s="166"/>
      <c r="D212" s="160" t="s">
        <v>158</v>
      </c>
      <c r="E212" s="167" t="s">
        <v>19</v>
      </c>
      <c r="F212" s="168" t="s">
        <v>1227</v>
      </c>
      <c r="H212" s="169">
        <v>8.2959999999999994</v>
      </c>
      <c r="I212" s="170"/>
      <c r="L212" s="166"/>
      <c r="M212" s="171"/>
      <c r="T212" s="172"/>
      <c r="AT212" s="167" t="s">
        <v>158</v>
      </c>
      <c r="AU212" s="167" t="s">
        <v>81</v>
      </c>
      <c r="AV212" s="13" t="s">
        <v>81</v>
      </c>
      <c r="AW212" s="13" t="s">
        <v>33</v>
      </c>
      <c r="AX212" s="13" t="s">
        <v>72</v>
      </c>
      <c r="AY212" s="167" t="s">
        <v>143</v>
      </c>
    </row>
    <row r="213" spans="2:65" s="14" customFormat="1">
      <c r="B213" s="173"/>
      <c r="D213" s="160" t="s">
        <v>158</v>
      </c>
      <c r="E213" s="174" t="s">
        <v>19</v>
      </c>
      <c r="F213" s="175" t="s">
        <v>267</v>
      </c>
      <c r="H213" s="176">
        <v>8.2959999999999994</v>
      </c>
      <c r="I213" s="177"/>
      <c r="L213" s="173"/>
      <c r="M213" s="178"/>
      <c r="T213" s="179"/>
      <c r="AT213" s="174" t="s">
        <v>158</v>
      </c>
      <c r="AU213" s="174" t="s">
        <v>81</v>
      </c>
      <c r="AV213" s="14" t="s">
        <v>168</v>
      </c>
      <c r="AW213" s="14" t="s">
        <v>33</v>
      </c>
      <c r="AX213" s="14" t="s">
        <v>79</v>
      </c>
      <c r="AY213" s="174" t="s">
        <v>143</v>
      </c>
    </row>
    <row r="214" spans="2:65" s="1" customFormat="1" ht="37.799999999999997" customHeight="1">
      <c r="B214" s="33"/>
      <c r="C214" s="132" t="s">
        <v>228</v>
      </c>
      <c r="D214" s="132" t="s">
        <v>146</v>
      </c>
      <c r="E214" s="133" t="s">
        <v>670</v>
      </c>
      <c r="F214" s="134" t="s">
        <v>671</v>
      </c>
      <c r="G214" s="135" t="s">
        <v>511</v>
      </c>
      <c r="H214" s="136">
        <v>82.96</v>
      </c>
      <c r="I214" s="137">
        <v>20.399999999999999</v>
      </c>
      <c r="J214" s="138">
        <f>ROUND(I214*H214,2)</f>
        <v>1692.38</v>
      </c>
      <c r="K214" s="134" t="s">
        <v>150</v>
      </c>
      <c r="L214" s="33"/>
      <c r="M214" s="139" t="s">
        <v>19</v>
      </c>
      <c r="N214" s="140" t="s">
        <v>43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168</v>
      </c>
      <c r="AT214" s="143" t="s">
        <v>146</v>
      </c>
      <c r="AU214" s="143" t="s">
        <v>81</v>
      </c>
      <c r="AY214" s="18" t="s">
        <v>143</v>
      </c>
      <c r="BE214" s="144">
        <f>IF(N214="základní",J214,0)</f>
        <v>1692.38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8" t="s">
        <v>79</v>
      </c>
      <c r="BK214" s="144">
        <f>ROUND(I214*H214,2)</f>
        <v>1692.38</v>
      </c>
      <c r="BL214" s="18" t="s">
        <v>168</v>
      </c>
      <c r="BM214" s="143" t="s">
        <v>1228</v>
      </c>
    </row>
    <row r="215" spans="2:65" s="1" customFormat="1">
      <c r="B215" s="33"/>
      <c r="D215" s="145" t="s">
        <v>152</v>
      </c>
      <c r="F215" s="146" t="s">
        <v>673</v>
      </c>
      <c r="I215" s="147"/>
      <c r="L215" s="33"/>
      <c r="M215" s="148"/>
      <c r="T215" s="54"/>
      <c r="AT215" s="18" t="s">
        <v>152</v>
      </c>
      <c r="AU215" s="18" t="s">
        <v>81</v>
      </c>
    </row>
    <row r="216" spans="2:65" s="13" customFormat="1">
      <c r="B216" s="166"/>
      <c r="D216" s="160" t="s">
        <v>158</v>
      </c>
      <c r="F216" s="168" t="s">
        <v>1229</v>
      </c>
      <c r="H216" s="169">
        <v>82.96</v>
      </c>
      <c r="I216" s="170"/>
      <c r="L216" s="166"/>
      <c r="M216" s="171"/>
      <c r="T216" s="172"/>
      <c r="AT216" s="167" t="s">
        <v>158</v>
      </c>
      <c r="AU216" s="167" t="s">
        <v>81</v>
      </c>
      <c r="AV216" s="13" t="s">
        <v>81</v>
      </c>
      <c r="AW216" s="13" t="s">
        <v>4</v>
      </c>
      <c r="AX216" s="13" t="s">
        <v>79</v>
      </c>
      <c r="AY216" s="167" t="s">
        <v>143</v>
      </c>
    </row>
    <row r="217" spans="2:65" s="1" customFormat="1" ht="24.15" customHeight="1">
      <c r="B217" s="33"/>
      <c r="C217" s="132" t="s">
        <v>233</v>
      </c>
      <c r="D217" s="132" t="s">
        <v>146</v>
      </c>
      <c r="E217" s="133" t="s">
        <v>1230</v>
      </c>
      <c r="F217" s="134" t="s">
        <v>1231</v>
      </c>
      <c r="G217" s="135" t="s">
        <v>511</v>
      </c>
      <c r="H217" s="136">
        <v>37.880000000000003</v>
      </c>
      <c r="I217" s="137">
        <v>169</v>
      </c>
      <c r="J217" s="138">
        <f>ROUND(I217*H217,2)</f>
        <v>6401.72</v>
      </c>
      <c r="K217" s="134" t="s">
        <v>150</v>
      </c>
      <c r="L217" s="33"/>
      <c r="M217" s="139" t="s">
        <v>19</v>
      </c>
      <c r="N217" s="140" t="s">
        <v>43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168</v>
      </c>
      <c r="AT217" s="143" t="s">
        <v>146</v>
      </c>
      <c r="AU217" s="143" t="s">
        <v>81</v>
      </c>
      <c r="AY217" s="18" t="s">
        <v>143</v>
      </c>
      <c r="BE217" s="144">
        <f>IF(N217="základní",J217,0)</f>
        <v>6401.72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8" t="s">
        <v>79</v>
      </c>
      <c r="BK217" s="144">
        <f>ROUND(I217*H217,2)</f>
        <v>6401.72</v>
      </c>
      <c r="BL217" s="18" t="s">
        <v>168</v>
      </c>
      <c r="BM217" s="143" t="s">
        <v>1232</v>
      </c>
    </row>
    <row r="218" spans="2:65" s="1" customFormat="1">
      <c r="B218" s="33"/>
      <c r="D218" s="145" t="s">
        <v>152</v>
      </c>
      <c r="F218" s="146" t="s">
        <v>1233</v>
      </c>
      <c r="I218" s="147"/>
      <c r="L218" s="33"/>
      <c r="M218" s="148"/>
      <c r="T218" s="54"/>
      <c r="AT218" s="18" t="s">
        <v>152</v>
      </c>
      <c r="AU218" s="18" t="s">
        <v>81</v>
      </c>
    </row>
    <row r="219" spans="2:65" s="12" customFormat="1">
      <c r="B219" s="159"/>
      <c r="D219" s="160" t="s">
        <v>158</v>
      </c>
      <c r="E219" s="161" t="s">
        <v>19</v>
      </c>
      <c r="F219" s="162" t="s">
        <v>1153</v>
      </c>
      <c r="H219" s="161" t="s">
        <v>19</v>
      </c>
      <c r="I219" s="163"/>
      <c r="L219" s="159"/>
      <c r="M219" s="164"/>
      <c r="T219" s="165"/>
      <c r="AT219" s="161" t="s">
        <v>158</v>
      </c>
      <c r="AU219" s="161" t="s">
        <v>81</v>
      </c>
      <c r="AV219" s="12" t="s">
        <v>79</v>
      </c>
      <c r="AW219" s="12" t="s">
        <v>33</v>
      </c>
      <c r="AX219" s="12" t="s">
        <v>72</v>
      </c>
      <c r="AY219" s="161" t="s">
        <v>143</v>
      </c>
    </row>
    <row r="220" spans="2:65" s="12" customFormat="1">
      <c r="B220" s="159"/>
      <c r="D220" s="160" t="s">
        <v>158</v>
      </c>
      <c r="E220" s="161" t="s">
        <v>19</v>
      </c>
      <c r="F220" s="162" t="s">
        <v>679</v>
      </c>
      <c r="H220" s="161" t="s">
        <v>19</v>
      </c>
      <c r="I220" s="163"/>
      <c r="L220" s="159"/>
      <c r="M220" s="164"/>
      <c r="T220" s="165"/>
      <c r="AT220" s="161" t="s">
        <v>158</v>
      </c>
      <c r="AU220" s="161" t="s">
        <v>81</v>
      </c>
      <c r="AV220" s="12" t="s">
        <v>79</v>
      </c>
      <c r="AW220" s="12" t="s">
        <v>33</v>
      </c>
      <c r="AX220" s="12" t="s">
        <v>72</v>
      </c>
      <c r="AY220" s="161" t="s">
        <v>143</v>
      </c>
    </row>
    <row r="221" spans="2:65" s="12" customFormat="1">
      <c r="B221" s="159"/>
      <c r="D221" s="160" t="s">
        <v>158</v>
      </c>
      <c r="E221" s="161" t="s">
        <v>19</v>
      </c>
      <c r="F221" s="162" t="s">
        <v>680</v>
      </c>
      <c r="H221" s="161" t="s">
        <v>19</v>
      </c>
      <c r="I221" s="163"/>
      <c r="L221" s="159"/>
      <c r="M221" s="164"/>
      <c r="T221" s="165"/>
      <c r="AT221" s="161" t="s">
        <v>158</v>
      </c>
      <c r="AU221" s="161" t="s">
        <v>81</v>
      </c>
      <c r="AV221" s="12" t="s">
        <v>79</v>
      </c>
      <c r="AW221" s="12" t="s">
        <v>33</v>
      </c>
      <c r="AX221" s="12" t="s">
        <v>72</v>
      </c>
      <c r="AY221" s="161" t="s">
        <v>143</v>
      </c>
    </row>
    <row r="222" spans="2:65" s="12" customFormat="1">
      <c r="B222" s="159"/>
      <c r="D222" s="160" t="s">
        <v>158</v>
      </c>
      <c r="E222" s="161" t="s">
        <v>19</v>
      </c>
      <c r="F222" s="162" t="s">
        <v>635</v>
      </c>
      <c r="H222" s="161" t="s">
        <v>19</v>
      </c>
      <c r="I222" s="163"/>
      <c r="L222" s="159"/>
      <c r="M222" s="164"/>
      <c r="T222" s="165"/>
      <c r="AT222" s="161" t="s">
        <v>158</v>
      </c>
      <c r="AU222" s="161" t="s">
        <v>81</v>
      </c>
      <c r="AV222" s="12" t="s">
        <v>79</v>
      </c>
      <c r="AW222" s="12" t="s">
        <v>33</v>
      </c>
      <c r="AX222" s="12" t="s">
        <v>72</v>
      </c>
      <c r="AY222" s="161" t="s">
        <v>143</v>
      </c>
    </row>
    <row r="223" spans="2:65" s="13" customFormat="1">
      <c r="B223" s="166"/>
      <c r="D223" s="160" t="s">
        <v>158</v>
      </c>
      <c r="E223" s="167" t="s">
        <v>19</v>
      </c>
      <c r="F223" s="168" t="s">
        <v>1234</v>
      </c>
      <c r="H223" s="169">
        <v>4.7</v>
      </c>
      <c r="I223" s="170"/>
      <c r="L223" s="166"/>
      <c r="M223" s="171"/>
      <c r="T223" s="172"/>
      <c r="AT223" s="167" t="s">
        <v>158</v>
      </c>
      <c r="AU223" s="167" t="s">
        <v>81</v>
      </c>
      <c r="AV223" s="13" t="s">
        <v>81</v>
      </c>
      <c r="AW223" s="13" t="s">
        <v>33</v>
      </c>
      <c r="AX223" s="13" t="s">
        <v>72</v>
      </c>
      <c r="AY223" s="167" t="s">
        <v>143</v>
      </c>
    </row>
    <row r="224" spans="2:65" s="13" customFormat="1">
      <c r="B224" s="166"/>
      <c r="D224" s="160" t="s">
        <v>158</v>
      </c>
      <c r="E224" s="167" t="s">
        <v>19</v>
      </c>
      <c r="F224" s="168" t="s">
        <v>1235</v>
      </c>
      <c r="H224" s="169">
        <v>33.18</v>
      </c>
      <c r="I224" s="170"/>
      <c r="L224" s="166"/>
      <c r="M224" s="171"/>
      <c r="T224" s="172"/>
      <c r="AT224" s="167" t="s">
        <v>158</v>
      </c>
      <c r="AU224" s="167" t="s">
        <v>81</v>
      </c>
      <c r="AV224" s="13" t="s">
        <v>81</v>
      </c>
      <c r="AW224" s="13" t="s">
        <v>33</v>
      </c>
      <c r="AX224" s="13" t="s">
        <v>72</v>
      </c>
      <c r="AY224" s="167" t="s">
        <v>143</v>
      </c>
    </row>
    <row r="225" spans="2:65" s="14" customFormat="1">
      <c r="B225" s="173"/>
      <c r="D225" s="160" t="s">
        <v>158</v>
      </c>
      <c r="E225" s="174" t="s">
        <v>19</v>
      </c>
      <c r="F225" s="175" t="s">
        <v>267</v>
      </c>
      <c r="H225" s="176">
        <v>37.880000000000003</v>
      </c>
      <c r="I225" s="177"/>
      <c r="L225" s="173"/>
      <c r="M225" s="178"/>
      <c r="T225" s="179"/>
      <c r="AT225" s="174" t="s">
        <v>158</v>
      </c>
      <c r="AU225" s="174" t="s">
        <v>81</v>
      </c>
      <c r="AV225" s="14" t="s">
        <v>168</v>
      </c>
      <c r="AW225" s="14" t="s">
        <v>33</v>
      </c>
      <c r="AX225" s="14" t="s">
        <v>79</v>
      </c>
      <c r="AY225" s="174" t="s">
        <v>143</v>
      </c>
    </row>
    <row r="226" spans="2:65" s="1" customFormat="1" ht="24.15" customHeight="1">
      <c r="B226" s="33"/>
      <c r="C226" s="132" t="s">
        <v>238</v>
      </c>
      <c r="D226" s="132" t="s">
        <v>146</v>
      </c>
      <c r="E226" s="133" t="s">
        <v>1236</v>
      </c>
      <c r="F226" s="134" t="s">
        <v>1237</v>
      </c>
      <c r="G226" s="135" t="s">
        <v>511</v>
      </c>
      <c r="H226" s="136">
        <v>21.77</v>
      </c>
      <c r="I226" s="137">
        <v>220</v>
      </c>
      <c r="J226" s="138">
        <f>ROUND(I226*H226,2)</f>
        <v>4789.3999999999996</v>
      </c>
      <c r="K226" s="134" t="s">
        <v>150</v>
      </c>
      <c r="L226" s="33"/>
      <c r="M226" s="139" t="s">
        <v>19</v>
      </c>
      <c r="N226" s="140" t="s">
        <v>43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168</v>
      </c>
      <c r="AT226" s="143" t="s">
        <v>146</v>
      </c>
      <c r="AU226" s="143" t="s">
        <v>81</v>
      </c>
      <c r="AY226" s="18" t="s">
        <v>143</v>
      </c>
      <c r="BE226" s="144">
        <f>IF(N226="základní",J226,0)</f>
        <v>4789.3999999999996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8" t="s">
        <v>79</v>
      </c>
      <c r="BK226" s="144">
        <f>ROUND(I226*H226,2)</f>
        <v>4789.3999999999996</v>
      </c>
      <c r="BL226" s="18" t="s">
        <v>168</v>
      </c>
      <c r="BM226" s="143" t="s">
        <v>1238</v>
      </c>
    </row>
    <row r="227" spans="2:65" s="1" customFormat="1">
      <c r="B227" s="33"/>
      <c r="D227" s="145" t="s">
        <v>152</v>
      </c>
      <c r="F227" s="146" t="s">
        <v>1239</v>
      </c>
      <c r="I227" s="147"/>
      <c r="L227" s="33"/>
      <c r="M227" s="148"/>
      <c r="T227" s="54"/>
      <c r="AT227" s="18" t="s">
        <v>152</v>
      </c>
      <c r="AU227" s="18" t="s">
        <v>81</v>
      </c>
    </row>
    <row r="228" spans="2:65" s="12" customFormat="1">
      <c r="B228" s="159"/>
      <c r="D228" s="160" t="s">
        <v>158</v>
      </c>
      <c r="E228" s="161" t="s">
        <v>19</v>
      </c>
      <c r="F228" s="162" t="s">
        <v>1153</v>
      </c>
      <c r="H228" s="161" t="s">
        <v>19</v>
      </c>
      <c r="I228" s="163"/>
      <c r="L228" s="159"/>
      <c r="M228" s="164"/>
      <c r="T228" s="165"/>
      <c r="AT228" s="161" t="s">
        <v>158</v>
      </c>
      <c r="AU228" s="161" t="s">
        <v>81</v>
      </c>
      <c r="AV228" s="12" t="s">
        <v>79</v>
      </c>
      <c r="AW228" s="12" t="s">
        <v>33</v>
      </c>
      <c r="AX228" s="12" t="s">
        <v>72</v>
      </c>
      <c r="AY228" s="161" t="s">
        <v>143</v>
      </c>
    </row>
    <row r="229" spans="2:65" s="12" customFormat="1">
      <c r="B229" s="159"/>
      <c r="D229" s="160" t="s">
        <v>158</v>
      </c>
      <c r="E229" s="161" t="s">
        <v>19</v>
      </c>
      <c r="F229" s="162" t="s">
        <v>679</v>
      </c>
      <c r="H229" s="161" t="s">
        <v>19</v>
      </c>
      <c r="I229" s="163"/>
      <c r="L229" s="159"/>
      <c r="M229" s="164"/>
      <c r="T229" s="165"/>
      <c r="AT229" s="161" t="s">
        <v>158</v>
      </c>
      <c r="AU229" s="161" t="s">
        <v>81</v>
      </c>
      <c r="AV229" s="12" t="s">
        <v>79</v>
      </c>
      <c r="AW229" s="12" t="s">
        <v>33</v>
      </c>
      <c r="AX229" s="12" t="s">
        <v>72</v>
      </c>
      <c r="AY229" s="161" t="s">
        <v>143</v>
      </c>
    </row>
    <row r="230" spans="2:65" s="12" customFormat="1">
      <c r="B230" s="159"/>
      <c r="D230" s="160" t="s">
        <v>158</v>
      </c>
      <c r="E230" s="161" t="s">
        <v>19</v>
      </c>
      <c r="F230" s="162" t="s">
        <v>680</v>
      </c>
      <c r="H230" s="161" t="s">
        <v>19</v>
      </c>
      <c r="I230" s="163"/>
      <c r="L230" s="159"/>
      <c r="M230" s="164"/>
      <c r="T230" s="165"/>
      <c r="AT230" s="161" t="s">
        <v>158</v>
      </c>
      <c r="AU230" s="161" t="s">
        <v>81</v>
      </c>
      <c r="AV230" s="12" t="s">
        <v>79</v>
      </c>
      <c r="AW230" s="12" t="s">
        <v>33</v>
      </c>
      <c r="AX230" s="12" t="s">
        <v>72</v>
      </c>
      <c r="AY230" s="161" t="s">
        <v>143</v>
      </c>
    </row>
    <row r="231" spans="2:65" s="13" customFormat="1">
      <c r="B231" s="166"/>
      <c r="D231" s="160" t="s">
        <v>158</v>
      </c>
      <c r="E231" s="167" t="s">
        <v>19</v>
      </c>
      <c r="F231" s="168" t="s">
        <v>1240</v>
      </c>
      <c r="H231" s="169">
        <v>21.77</v>
      </c>
      <c r="I231" s="170"/>
      <c r="L231" s="166"/>
      <c r="M231" s="171"/>
      <c r="T231" s="172"/>
      <c r="AT231" s="167" t="s">
        <v>158</v>
      </c>
      <c r="AU231" s="167" t="s">
        <v>81</v>
      </c>
      <c r="AV231" s="13" t="s">
        <v>81</v>
      </c>
      <c r="AW231" s="13" t="s">
        <v>33</v>
      </c>
      <c r="AX231" s="13" t="s">
        <v>79</v>
      </c>
      <c r="AY231" s="167" t="s">
        <v>143</v>
      </c>
    </row>
    <row r="232" spans="2:65" s="1" customFormat="1" ht="24.15" customHeight="1">
      <c r="B232" s="33"/>
      <c r="C232" s="132" t="s">
        <v>242</v>
      </c>
      <c r="D232" s="132" t="s">
        <v>146</v>
      </c>
      <c r="E232" s="133" t="s">
        <v>690</v>
      </c>
      <c r="F232" s="134" t="s">
        <v>691</v>
      </c>
      <c r="G232" s="135" t="s">
        <v>285</v>
      </c>
      <c r="H232" s="136">
        <v>59.32</v>
      </c>
      <c r="I232" s="137">
        <v>352</v>
      </c>
      <c r="J232" s="138">
        <f>ROUND(I232*H232,2)</f>
        <v>20880.64</v>
      </c>
      <c r="K232" s="134" t="s">
        <v>150</v>
      </c>
      <c r="L232" s="33"/>
      <c r="M232" s="139" t="s">
        <v>19</v>
      </c>
      <c r="N232" s="140" t="s">
        <v>43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168</v>
      </c>
      <c r="AT232" s="143" t="s">
        <v>146</v>
      </c>
      <c r="AU232" s="143" t="s">
        <v>81</v>
      </c>
      <c r="AY232" s="18" t="s">
        <v>143</v>
      </c>
      <c r="BE232" s="144">
        <f>IF(N232="základní",J232,0)</f>
        <v>20880.64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79</v>
      </c>
      <c r="BK232" s="144">
        <f>ROUND(I232*H232,2)</f>
        <v>20880.64</v>
      </c>
      <c r="BL232" s="18" t="s">
        <v>168</v>
      </c>
      <c r="BM232" s="143" t="s">
        <v>1241</v>
      </c>
    </row>
    <row r="233" spans="2:65" s="1" customFormat="1">
      <c r="B233" s="33"/>
      <c r="D233" s="145" t="s">
        <v>152</v>
      </c>
      <c r="F233" s="146" t="s">
        <v>693</v>
      </c>
      <c r="I233" s="147"/>
      <c r="L233" s="33"/>
      <c r="M233" s="148"/>
      <c r="T233" s="54"/>
      <c r="AT233" s="18" t="s">
        <v>152</v>
      </c>
      <c r="AU233" s="18" t="s">
        <v>81</v>
      </c>
    </row>
    <row r="234" spans="2:65" s="12" customFormat="1">
      <c r="B234" s="159"/>
      <c r="D234" s="160" t="s">
        <v>158</v>
      </c>
      <c r="E234" s="161" t="s">
        <v>19</v>
      </c>
      <c r="F234" s="162" t="s">
        <v>694</v>
      </c>
      <c r="H234" s="161" t="s">
        <v>19</v>
      </c>
      <c r="I234" s="163"/>
      <c r="L234" s="159"/>
      <c r="M234" s="164"/>
      <c r="T234" s="165"/>
      <c r="AT234" s="161" t="s">
        <v>158</v>
      </c>
      <c r="AU234" s="161" t="s">
        <v>81</v>
      </c>
      <c r="AV234" s="12" t="s">
        <v>79</v>
      </c>
      <c r="AW234" s="12" t="s">
        <v>33</v>
      </c>
      <c r="AX234" s="12" t="s">
        <v>72</v>
      </c>
      <c r="AY234" s="161" t="s">
        <v>143</v>
      </c>
    </row>
    <row r="235" spans="2:65" s="13" customFormat="1">
      <c r="B235" s="166"/>
      <c r="D235" s="160" t="s">
        <v>158</v>
      </c>
      <c r="E235" s="167" t="s">
        <v>19</v>
      </c>
      <c r="F235" s="168" t="s">
        <v>1242</v>
      </c>
      <c r="H235" s="169">
        <v>39.409999999999997</v>
      </c>
      <c r="I235" s="170"/>
      <c r="L235" s="166"/>
      <c r="M235" s="171"/>
      <c r="T235" s="172"/>
      <c r="AT235" s="167" t="s">
        <v>158</v>
      </c>
      <c r="AU235" s="167" t="s">
        <v>81</v>
      </c>
      <c r="AV235" s="13" t="s">
        <v>81</v>
      </c>
      <c r="AW235" s="13" t="s">
        <v>33</v>
      </c>
      <c r="AX235" s="13" t="s">
        <v>72</v>
      </c>
      <c r="AY235" s="167" t="s">
        <v>143</v>
      </c>
    </row>
    <row r="236" spans="2:65" s="13" customFormat="1">
      <c r="B236" s="166"/>
      <c r="D236" s="160" t="s">
        <v>158</v>
      </c>
      <c r="E236" s="167" t="s">
        <v>19</v>
      </c>
      <c r="F236" s="168" t="s">
        <v>1243</v>
      </c>
      <c r="H236" s="169">
        <v>19.91</v>
      </c>
      <c r="I236" s="170"/>
      <c r="L236" s="166"/>
      <c r="M236" s="171"/>
      <c r="T236" s="172"/>
      <c r="AT236" s="167" t="s">
        <v>158</v>
      </c>
      <c r="AU236" s="167" t="s">
        <v>81</v>
      </c>
      <c r="AV236" s="13" t="s">
        <v>81</v>
      </c>
      <c r="AW236" s="13" t="s">
        <v>33</v>
      </c>
      <c r="AX236" s="13" t="s">
        <v>72</v>
      </c>
      <c r="AY236" s="167" t="s">
        <v>143</v>
      </c>
    </row>
    <row r="237" spans="2:65" s="14" customFormat="1">
      <c r="B237" s="173"/>
      <c r="D237" s="160" t="s">
        <v>158</v>
      </c>
      <c r="E237" s="174" t="s">
        <v>19</v>
      </c>
      <c r="F237" s="175" t="s">
        <v>267</v>
      </c>
      <c r="H237" s="176">
        <v>59.319999999999993</v>
      </c>
      <c r="I237" s="177"/>
      <c r="L237" s="173"/>
      <c r="M237" s="178"/>
      <c r="T237" s="179"/>
      <c r="AT237" s="174" t="s">
        <v>158</v>
      </c>
      <c r="AU237" s="174" t="s">
        <v>81</v>
      </c>
      <c r="AV237" s="14" t="s">
        <v>168</v>
      </c>
      <c r="AW237" s="14" t="s">
        <v>33</v>
      </c>
      <c r="AX237" s="14" t="s">
        <v>79</v>
      </c>
      <c r="AY237" s="174" t="s">
        <v>143</v>
      </c>
    </row>
    <row r="238" spans="2:65" s="1" customFormat="1" ht="24.15" customHeight="1">
      <c r="B238" s="33"/>
      <c r="C238" s="132" t="s">
        <v>7</v>
      </c>
      <c r="D238" s="132" t="s">
        <v>146</v>
      </c>
      <c r="E238" s="133" t="s">
        <v>697</v>
      </c>
      <c r="F238" s="134" t="s">
        <v>698</v>
      </c>
      <c r="G238" s="135" t="s">
        <v>511</v>
      </c>
      <c r="H238" s="136">
        <v>87.650999999999996</v>
      </c>
      <c r="I238" s="137">
        <v>22.1</v>
      </c>
      <c r="J238" s="138">
        <f>ROUND(I238*H238,2)</f>
        <v>1937.09</v>
      </c>
      <c r="K238" s="134" t="s">
        <v>150</v>
      </c>
      <c r="L238" s="33"/>
      <c r="M238" s="139" t="s">
        <v>19</v>
      </c>
      <c r="N238" s="140" t="s">
        <v>43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168</v>
      </c>
      <c r="AT238" s="143" t="s">
        <v>146</v>
      </c>
      <c r="AU238" s="143" t="s">
        <v>81</v>
      </c>
      <c r="AY238" s="18" t="s">
        <v>143</v>
      </c>
      <c r="BE238" s="144">
        <f>IF(N238="základní",J238,0)</f>
        <v>1937.09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8" t="s">
        <v>79</v>
      </c>
      <c r="BK238" s="144">
        <f>ROUND(I238*H238,2)</f>
        <v>1937.09</v>
      </c>
      <c r="BL238" s="18" t="s">
        <v>168</v>
      </c>
      <c r="BM238" s="143" t="s">
        <v>1244</v>
      </c>
    </row>
    <row r="239" spans="2:65" s="1" customFormat="1">
      <c r="B239" s="33"/>
      <c r="D239" s="145" t="s">
        <v>152</v>
      </c>
      <c r="F239" s="146" t="s">
        <v>700</v>
      </c>
      <c r="I239" s="147"/>
      <c r="L239" s="33"/>
      <c r="M239" s="148"/>
      <c r="T239" s="54"/>
      <c r="AT239" s="18" t="s">
        <v>152</v>
      </c>
      <c r="AU239" s="18" t="s">
        <v>81</v>
      </c>
    </row>
    <row r="240" spans="2:65" s="12" customFormat="1">
      <c r="B240" s="159"/>
      <c r="D240" s="160" t="s">
        <v>158</v>
      </c>
      <c r="E240" s="161" t="s">
        <v>19</v>
      </c>
      <c r="F240" s="162" t="s">
        <v>1153</v>
      </c>
      <c r="H240" s="161" t="s">
        <v>19</v>
      </c>
      <c r="I240" s="163"/>
      <c r="L240" s="159"/>
      <c r="M240" s="164"/>
      <c r="T240" s="165"/>
      <c r="AT240" s="161" t="s">
        <v>158</v>
      </c>
      <c r="AU240" s="161" t="s">
        <v>81</v>
      </c>
      <c r="AV240" s="12" t="s">
        <v>79</v>
      </c>
      <c r="AW240" s="12" t="s">
        <v>33</v>
      </c>
      <c r="AX240" s="12" t="s">
        <v>72</v>
      </c>
      <c r="AY240" s="161" t="s">
        <v>143</v>
      </c>
    </row>
    <row r="241" spans="2:65" s="12" customFormat="1">
      <c r="B241" s="159"/>
      <c r="D241" s="160" t="s">
        <v>158</v>
      </c>
      <c r="E241" s="161" t="s">
        <v>19</v>
      </c>
      <c r="F241" s="162" t="s">
        <v>701</v>
      </c>
      <c r="H241" s="161" t="s">
        <v>19</v>
      </c>
      <c r="I241" s="163"/>
      <c r="L241" s="159"/>
      <c r="M241" s="164"/>
      <c r="T241" s="165"/>
      <c r="AT241" s="161" t="s">
        <v>158</v>
      </c>
      <c r="AU241" s="161" t="s">
        <v>81</v>
      </c>
      <c r="AV241" s="12" t="s">
        <v>79</v>
      </c>
      <c r="AW241" s="12" t="s">
        <v>33</v>
      </c>
      <c r="AX241" s="12" t="s">
        <v>72</v>
      </c>
      <c r="AY241" s="161" t="s">
        <v>143</v>
      </c>
    </row>
    <row r="242" spans="2:65" s="12" customFormat="1">
      <c r="B242" s="159"/>
      <c r="D242" s="160" t="s">
        <v>158</v>
      </c>
      <c r="E242" s="161" t="s">
        <v>19</v>
      </c>
      <c r="F242" s="162" t="s">
        <v>635</v>
      </c>
      <c r="H242" s="161" t="s">
        <v>19</v>
      </c>
      <c r="I242" s="163"/>
      <c r="L242" s="159"/>
      <c r="M242" s="164"/>
      <c r="T242" s="165"/>
      <c r="AT242" s="161" t="s">
        <v>158</v>
      </c>
      <c r="AU242" s="161" t="s">
        <v>81</v>
      </c>
      <c r="AV242" s="12" t="s">
        <v>79</v>
      </c>
      <c r="AW242" s="12" t="s">
        <v>33</v>
      </c>
      <c r="AX242" s="12" t="s">
        <v>72</v>
      </c>
      <c r="AY242" s="161" t="s">
        <v>143</v>
      </c>
    </row>
    <row r="243" spans="2:65" s="13" customFormat="1">
      <c r="B243" s="166"/>
      <c r="D243" s="160" t="s">
        <v>158</v>
      </c>
      <c r="E243" s="167" t="s">
        <v>19</v>
      </c>
      <c r="F243" s="168" t="s">
        <v>1234</v>
      </c>
      <c r="H243" s="169">
        <v>4.7</v>
      </c>
      <c r="I243" s="170"/>
      <c r="L243" s="166"/>
      <c r="M243" s="171"/>
      <c r="T243" s="172"/>
      <c r="AT243" s="167" t="s">
        <v>158</v>
      </c>
      <c r="AU243" s="167" t="s">
        <v>81</v>
      </c>
      <c r="AV243" s="13" t="s">
        <v>81</v>
      </c>
      <c r="AW243" s="13" t="s">
        <v>33</v>
      </c>
      <c r="AX243" s="13" t="s">
        <v>72</v>
      </c>
      <c r="AY243" s="167" t="s">
        <v>143</v>
      </c>
    </row>
    <row r="244" spans="2:65" s="13" customFormat="1">
      <c r="B244" s="166"/>
      <c r="D244" s="160" t="s">
        <v>158</v>
      </c>
      <c r="E244" s="167" t="s">
        <v>19</v>
      </c>
      <c r="F244" s="168" t="s">
        <v>1245</v>
      </c>
      <c r="H244" s="169">
        <v>54.95</v>
      </c>
      <c r="I244" s="170"/>
      <c r="L244" s="166"/>
      <c r="M244" s="171"/>
      <c r="T244" s="172"/>
      <c r="AT244" s="167" t="s">
        <v>158</v>
      </c>
      <c r="AU244" s="167" t="s">
        <v>81</v>
      </c>
      <c r="AV244" s="13" t="s">
        <v>81</v>
      </c>
      <c r="AW244" s="13" t="s">
        <v>33</v>
      </c>
      <c r="AX244" s="13" t="s">
        <v>72</v>
      </c>
      <c r="AY244" s="167" t="s">
        <v>143</v>
      </c>
    </row>
    <row r="245" spans="2:65" s="15" customFormat="1">
      <c r="B245" s="186"/>
      <c r="D245" s="160" t="s">
        <v>158</v>
      </c>
      <c r="E245" s="187" t="s">
        <v>19</v>
      </c>
      <c r="F245" s="188" t="s">
        <v>533</v>
      </c>
      <c r="H245" s="189">
        <v>59.650000000000006</v>
      </c>
      <c r="I245" s="190"/>
      <c r="L245" s="186"/>
      <c r="M245" s="191"/>
      <c r="T245" s="192"/>
      <c r="AT245" s="187" t="s">
        <v>158</v>
      </c>
      <c r="AU245" s="187" t="s">
        <v>81</v>
      </c>
      <c r="AV245" s="15" t="s">
        <v>163</v>
      </c>
      <c r="AW245" s="15" t="s">
        <v>33</v>
      </c>
      <c r="AX245" s="15" t="s">
        <v>72</v>
      </c>
      <c r="AY245" s="187" t="s">
        <v>143</v>
      </c>
    </row>
    <row r="246" spans="2:65" s="12" customFormat="1">
      <c r="B246" s="159"/>
      <c r="D246" s="160" t="s">
        <v>158</v>
      </c>
      <c r="E246" s="161" t="s">
        <v>19</v>
      </c>
      <c r="F246" s="162" t="s">
        <v>705</v>
      </c>
      <c r="H246" s="161" t="s">
        <v>19</v>
      </c>
      <c r="I246" s="163"/>
      <c r="L246" s="159"/>
      <c r="M246" s="164"/>
      <c r="T246" s="165"/>
      <c r="AT246" s="161" t="s">
        <v>158</v>
      </c>
      <c r="AU246" s="161" t="s">
        <v>81</v>
      </c>
      <c r="AV246" s="12" t="s">
        <v>79</v>
      </c>
      <c r="AW246" s="12" t="s">
        <v>33</v>
      </c>
      <c r="AX246" s="12" t="s">
        <v>72</v>
      </c>
      <c r="AY246" s="161" t="s">
        <v>143</v>
      </c>
    </row>
    <row r="247" spans="2:65" s="12" customFormat="1">
      <c r="B247" s="159"/>
      <c r="D247" s="160" t="s">
        <v>158</v>
      </c>
      <c r="E247" s="161" t="s">
        <v>19</v>
      </c>
      <c r="F247" s="162" t="s">
        <v>706</v>
      </c>
      <c r="H247" s="161" t="s">
        <v>19</v>
      </c>
      <c r="I247" s="163"/>
      <c r="L247" s="159"/>
      <c r="M247" s="164"/>
      <c r="T247" s="165"/>
      <c r="AT247" s="161" t="s">
        <v>158</v>
      </c>
      <c r="AU247" s="161" t="s">
        <v>81</v>
      </c>
      <c r="AV247" s="12" t="s">
        <v>79</v>
      </c>
      <c r="AW247" s="12" t="s">
        <v>33</v>
      </c>
      <c r="AX247" s="12" t="s">
        <v>72</v>
      </c>
      <c r="AY247" s="161" t="s">
        <v>143</v>
      </c>
    </row>
    <row r="248" spans="2:65" s="13" customFormat="1">
      <c r="B248" s="166"/>
      <c r="D248" s="160" t="s">
        <v>158</v>
      </c>
      <c r="E248" s="167" t="s">
        <v>19</v>
      </c>
      <c r="F248" s="168" t="s">
        <v>1246</v>
      </c>
      <c r="H248" s="169">
        <v>19.704999999999998</v>
      </c>
      <c r="I248" s="170"/>
      <c r="L248" s="166"/>
      <c r="M248" s="171"/>
      <c r="T248" s="172"/>
      <c r="AT248" s="167" t="s">
        <v>158</v>
      </c>
      <c r="AU248" s="167" t="s">
        <v>81</v>
      </c>
      <c r="AV248" s="13" t="s">
        <v>81</v>
      </c>
      <c r="AW248" s="13" t="s">
        <v>33</v>
      </c>
      <c r="AX248" s="13" t="s">
        <v>72</v>
      </c>
      <c r="AY248" s="167" t="s">
        <v>143</v>
      </c>
    </row>
    <row r="249" spans="2:65" s="13" customFormat="1">
      <c r="B249" s="166"/>
      <c r="D249" s="160" t="s">
        <v>158</v>
      </c>
      <c r="E249" s="167" t="s">
        <v>19</v>
      </c>
      <c r="F249" s="168" t="s">
        <v>1247</v>
      </c>
      <c r="H249" s="169">
        <v>8.2959999999999994</v>
      </c>
      <c r="I249" s="170"/>
      <c r="L249" s="166"/>
      <c r="M249" s="171"/>
      <c r="T249" s="172"/>
      <c r="AT249" s="167" t="s">
        <v>158</v>
      </c>
      <c r="AU249" s="167" t="s">
        <v>81</v>
      </c>
      <c r="AV249" s="13" t="s">
        <v>81</v>
      </c>
      <c r="AW249" s="13" t="s">
        <v>33</v>
      </c>
      <c r="AX249" s="13" t="s">
        <v>72</v>
      </c>
      <c r="AY249" s="167" t="s">
        <v>143</v>
      </c>
    </row>
    <row r="250" spans="2:65" s="15" customFormat="1">
      <c r="B250" s="186"/>
      <c r="D250" s="160" t="s">
        <v>158</v>
      </c>
      <c r="E250" s="187" t="s">
        <v>19</v>
      </c>
      <c r="F250" s="188" t="s">
        <v>533</v>
      </c>
      <c r="H250" s="189">
        <v>28.000999999999998</v>
      </c>
      <c r="I250" s="190"/>
      <c r="L250" s="186"/>
      <c r="M250" s="191"/>
      <c r="T250" s="192"/>
      <c r="AT250" s="187" t="s">
        <v>158</v>
      </c>
      <c r="AU250" s="187" t="s">
        <v>81</v>
      </c>
      <c r="AV250" s="15" t="s">
        <v>163</v>
      </c>
      <c r="AW250" s="15" t="s">
        <v>33</v>
      </c>
      <c r="AX250" s="15" t="s">
        <v>72</v>
      </c>
      <c r="AY250" s="187" t="s">
        <v>143</v>
      </c>
    </row>
    <row r="251" spans="2:65" s="14" customFormat="1">
      <c r="B251" s="173"/>
      <c r="D251" s="160" t="s">
        <v>158</v>
      </c>
      <c r="E251" s="174" t="s">
        <v>19</v>
      </c>
      <c r="F251" s="175" t="s">
        <v>267</v>
      </c>
      <c r="H251" s="176">
        <v>87.65100000000001</v>
      </c>
      <c r="I251" s="177"/>
      <c r="L251" s="173"/>
      <c r="M251" s="178"/>
      <c r="T251" s="179"/>
      <c r="AT251" s="174" t="s">
        <v>158</v>
      </c>
      <c r="AU251" s="174" t="s">
        <v>81</v>
      </c>
      <c r="AV251" s="14" t="s">
        <v>168</v>
      </c>
      <c r="AW251" s="14" t="s">
        <v>33</v>
      </c>
      <c r="AX251" s="14" t="s">
        <v>79</v>
      </c>
      <c r="AY251" s="174" t="s">
        <v>143</v>
      </c>
    </row>
    <row r="252" spans="2:65" s="1" customFormat="1" ht="24.15" customHeight="1">
      <c r="B252" s="33"/>
      <c r="C252" s="132" t="s">
        <v>268</v>
      </c>
      <c r="D252" s="132" t="s">
        <v>146</v>
      </c>
      <c r="E252" s="133" t="s">
        <v>718</v>
      </c>
      <c r="F252" s="134" t="s">
        <v>719</v>
      </c>
      <c r="G252" s="135" t="s">
        <v>511</v>
      </c>
      <c r="H252" s="136">
        <v>54.95</v>
      </c>
      <c r="I252" s="137">
        <v>385</v>
      </c>
      <c r="J252" s="138">
        <f>ROUND(I252*H252,2)</f>
        <v>21155.75</v>
      </c>
      <c r="K252" s="134" t="s">
        <v>150</v>
      </c>
      <c r="L252" s="33"/>
      <c r="M252" s="139" t="s">
        <v>19</v>
      </c>
      <c r="N252" s="140" t="s">
        <v>43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168</v>
      </c>
      <c r="AT252" s="143" t="s">
        <v>146</v>
      </c>
      <c r="AU252" s="143" t="s">
        <v>81</v>
      </c>
      <c r="AY252" s="18" t="s">
        <v>143</v>
      </c>
      <c r="BE252" s="144">
        <f>IF(N252="základní",J252,0)</f>
        <v>21155.75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8" t="s">
        <v>79</v>
      </c>
      <c r="BK252" s="144">
        <f>ROUND(I252*H252,2)</f>
        <v>21155.75</v>
      </c>
      <c r="BL252" s="18" t="s">
        <v>168</v>
      </c>
      <c r="BM252" s="143" t="s">
        <v>1248</v>
      </c>
    </row>
    <row r="253" spans="2:65" s="1" customFormat="1">
      <c r="B253" s="33"/>
      <c r="D253" s="145" t="s">
        <v>152</v>
      </c>
      <c r="F253" s="146" t="s">
        <v>721</v>
      </c>
      <c r="I253" s="147"/>
      <c r="L253" s="33"/>
      <c r="M253" s="148"/>
      <c r="T253" s="54"/>
      <c r="AT253" s="18" t="s">
        <v>152</v>
      </c>
      <c r="AU253" s="18" t="s">
        <v>81</v>
      </c>
    </row>
    <row r="254" spans="2:65" s="12" customFormat="1">
      <c r="B254" s="159"/>
      <c r="D254" s="160" t="s">
        <v>158</v>
      </c>
      <c r="E254" s="161" t="s">
        <v>19</v>
      </c>
      <c r="F254" s="162" t="s">
        <v>246</v>
      </c>
      <c r="H254" s="161" t="s">
        <v>19</v>
      </c>
      <c r="I254" s="163"/>
      <c r="L254" s="159"/>
      <c r="M254" s="164"/>
      <c r="T254" s="165"/>
      <c r="AT254" s="161" t="s">
        <v>158</v>
      </c>
      <c r="AU254" s="161" t="s">
        <v>81</v>
      </c>
      <c r="AV254" s="12" t="s">
        <v>79</v>
      </c>
      <c r="AW254" s="12" t="s">
        <v>33</v>
      </c>
      <c r="AX254" s="12" t="s">
        <v>72</v>
      </c>
      <c r="AY254" s="161" t="s">
        <v>143</v>
      </c>
    </row>
    <row r="255" spans="2:65" s="12" customFormat="1">
      <c r="B255" s="159"/>
      <c r="D255" s="160" t="s">
        <v>158</v>
      </c>
      <c r="E255" s="161" t="s">
        <v>19</v>
      </c>
      <c r="F255" s="162" t="s">
        <v>1249</v>
      </c>
      <c r="H255" s="161" t="s">
        <v>19</v>
      </c>
      <c r="I255" s="163"/>
      <c r="L255" s="159"/>
      <c r="M255" s="164"/>
      <c r="T255" s="165"/>
      <c r="AT255" s="161" t="s">
        <v>158</v>
      </c>
      <c r="AU255" s="161" t="s">
        <v>81</v>
      </c>
      <c r="AV255" s="12" t="s">
        <v>79</v>
      </c>
      <c r="AW255" s="12" t="s">
        <v>33</v>
      </c>
      <c r="AX255" s="12" t="s">
        <v>72</v>
      </c>
      <c r="AY255" s="161" t="s">
        <v>143</v>
      </c>
    </row>
    <row r="256" spans="2:65" s="12" customFormat="1">
      <c r="B256" s="159"/>
      <c r="D256" s="160" t="s">
        <v>158</v>
      </c>
      <c r="E256" s="161" t="s">
        <v>19</v>
      </c>
      <c r="F256" s="162" t="s">
        <v>714</v>
      </c>
      <c r="H256" s="161" t="s">
        <v>19</v>
      </c>
      <c r="I256" s="163"/>
      <c r="L256" s="159"/>
      <c r="M256" s="164"/>
      <c r="T256" s="165"/>
      <c r="AT256" s="161" t="s">
        <v>158</v>
      </c>
      <c r="AU256" s="161" t="s">
        <v>81</v>
      </c>
      <c r="AV256" s="12" t="s">
        <v>79</v>
      </c>
      <c r="AW256" s="12" t="s">
        <v>33</v>
      </c>
      <c r="AX256" s="12" t="s">
        <v>72</v>
      </c>
      <c r="AY256" s="161" t="s">
        <v>143</v>
      </c>
    </row>
    <row r="257" spans="2:65" s="12" customFormat="1">
      <c r="B257" s="159"/>
      <c r="D257" s="160" t="s">
        <v>158</v>
      </c>
      <c r="E257" s="161" t="s">
        <v>19</v>
      </c>
      <c r="F257" s="162" t="s">
        <v>1150</v>
      </c>
      <c r="H257" s="161" t="s">
        <v>19</v>
      </c>
      <c r="I257" s="163"/>
      <c r="L257" s="159"/>
      <c r="M257" s="164"/>
      <c r="T257" s="165"/>
      <c r="AT257" s="161" t="s">
        <v>158</v>
      </c>
      <c r="AU257" s="161" t="s">
        <v>81</v>
      </c>
      <c r="AV257" s="12" t="s">
        <v>79</v>
      </c>
      <c r="AW257" s="12" t="s">
        <v>33</v>
      </c>
      <c r="AX257" s="12" t="s">
        <v>72</v>
      </c>
      <c r="AY257" s="161" t="s">
        <v>143</v>
      </c>
    </row>
    <row r="258" spans="2:65" s="12" customFormat="1">
      <c r="B258" s="159"/>
      <c r="D258" s="160" t="s">
        <v>158</v>
      </c>
      <c r="E258" s="161" t="s">
        <v>19</v>
      </c>
      <c r="F258" s="162" t="s">
        <v>715</v>
      </c>
      <c r="H258" s="161" t="s">
        <v>19</v>
      </c>
      <c r="I258" s="163"/>
      <c r="L258" s="159"/>
      <c r="M258" s="164"/>
      <c r="T258" s="165"/>
      <c r="AT258" s="161" t="s">
        <v>158</v>
      </c>
      <c r="AU258" s="161" t="s">
        <v>81</v>
      </c>
      <c r="AV258" s="12" t="s">
        <v>79</v>
      </c>
      <c r="AW258" s="12" t="s">
        <v>33</v>
      </c>
      <c r="AX258" s="12" t="s">
        <v>72</v>
      </c>
      <c r="AY258" s="161" t="s">
        <v>143</v>
      </c>
    </row>
    <row r="259" spans="2:65" s="12" customFormat="1">
      <c r="B259" s="159"/>
      <c r="D259" s="160" t="s">
        <v>158</v>
      </c>
      <c r="E259" s="161" t="s">
        <v>19</v>
      </c>
      <c r="F259" s="162" t="s">
        <v>499</v>
      </c>
      <c r="H259" s="161" t="s">
        <v>19</v>
      </c>
      <c r="I259" s="163"/>
      <c r="L259" s="159"/>
      <c r="M259" s="164"/>
      <c r="T259" s="165"/>
      <c r="AT259" s="161" t="s">
        <v>158</v>
      </c>
      <c r="AU259" s="161" t="s">
        <v>81</v>
      </c>
      <c r="AV259" s="12" t="s">
        <v>79</v>
      </c>
      <c r="AW259" s="12" t="s">
        <v>33</v>
      </c>
      <c r="AX259" s="12" t="s">
        <v>72</v>
      </c>
      <c r="AY259" s="161" t="s">
        <v>143</v>
      </c>
    </row>
    <row r="260" spans="2:65" s="13" customFormat="1">
      <c r="B260" s="166"/>
      <c r="D260" s="160" t="s">
        <v>158</v>
      </c>
      <c r="E260" s="167" t="s">
        <v>19</v>
      </c>
      <c r="F260" s="168" t="s">
        <v>1168</v>
      </c>
      <c r="H260" s="169">
        <v>81.144000000000005</v>
      </c>
      <c r="I260" s="170"/>
      <c r="L260" s="166"/>
      <c r="M260" s="171"/>
      <c r="T260" s="172"/>
      <c r="AT260" s="167" t="s">
        <v>158</v>
      </c>
      <c r="AU260" s="167" t="s">
        <v>81</v>
      </c>
      <c r="AV260" s="13" t="s">
        <v>81</v>
      </c>
      <c r="AW260" s="13" t="s">
        <v>33</v>
      </c>
      <c r="AX260" s="13" t="s">
        <v>72</v>
      </c>
      <c r="AY260" s="167" t="s">
        <v>143</v>
      </c>
    </row>
    <row r="261" spans="2:65" s="13" customFormat="1">
      <c r="B261" s="166"/>
      <c r="D261" s="160" t="s">
        <v>158</v>
      </c>
      <c r="E261" s="167" t="s">
        <v>19</v>
      </c>
      <c r="F261" s="168" t="s">
        <v>1169</v>
      </c>
      <c r="H261" s="169">
        <v>81.144000000000005</v>
      </c>
      <c r="I261" s="170"/>
      <c r="L261" s="166"/>
      <c r="M261" s="171"/>
      <c r="T261" s="172"/>
      <c r="AT261" s="167" t="s">
        <v>158</v>
      </c>
      <c r="AU261" s="167" t="s">
        <v>81</v>
      </c>
      <c r="AV261" s="13" t="s">
        <v>81</v>
      </c>
      <c r="AW261" s="13" t="s">
        <v>33</v>
      </c>
      <c r="AX261" s="13" t="s">
        <v>72</v>
      </c>
      <c r="AY261" s="167" t="s">
        <v>143</v>
      </c>
    </row>
    <row r="262" spans="2:65" s="12" customFormat="1">
      <c r="B262" s="159"/>
      <c r="D262" s="160" t="s">
        <v>158</v>
      </c>
      <c r="E262" s="161" t="s">
        <v>19</v>
      </c>
      <c r="F262" s="162" t="s">
        <v>1250</v>
      </c>
      <c r="H262" s="161" t="s">
        <v>19</v>
      </c>
      <c r="I262" s="163"/>
      <c r="L262" s="159"/>
      <c r="M262" s="164"/>
      <c r="T262" s="165"/>
      <c r="AT262" s="161" t="s">
        <v>158</v>
      </c>
      <c r="AU262" s="161" t="s">
        <v>81</v>
      </c>
      <c r="AV262" s="12" t="s">
        <v>79</v>
      </c>
      <c r="AW262" s="12" t="s">
        <v>33</v>
      </c>
      <c r="AX262" s="12" t="s">
        <v>72</v>
      </c>
      <c r="AY262" s="161" t="s">
        <v>143</v>
      </c>
    </row>
    <row r="263" spans="2:65" s="13" customFormat="1">
      <c r="B263" s="166"/>
      <c r="D263" s="160" t="s">
        <v>158</v>
      </c>
      <c r="E263" s="167" t="s">
        <v>19</v>
      </c>
      <c r="F263" s="168" t="s">
        <v>1251</v>
      </c>
      <c r="H263" s="169">
        <v>-37.700000000000003</v>
      </c>
      <c r="I263" s="170"/>
      <c r="L263" s="166"/>
      <c r="M263" s="171"/>
      <c r="T263" s="172"/>
      <c r="AT263" s="167" t="s">
        <v>158</v>
      </c>
      <c r="AU263" s="167" t="s">
        <v>81</v>
      </c>
      <c r="AV263" s="13" t="s">
        <v>81</v>
      </c>
      <c r="AW263" s="13" t="s">
        <v>33</v>
      </c>
      <c r="AX263" s="13" t="s">
        <v>72</v>
      </c>
      <c r="AY263" s="167" t="s">
        <v>143</v>
      </c>
    </row>
    <row r="264" spans="2:65" s="13" customFormat="1">
      <c r="B264" s="166"/>
      <c r="D264" s="160" t="s">
        <v>158</v>
      </c>
      <c r="E264" s="167" t="s">
        <v>19</v>
      </c>
      <c r="F264" s="168" t="s">
        <v>1252</v>
      </c>
      <c r="H264" s="169">
        <v>-1.2</v>
      </c>
      <c r="I264" s="170"/>
      <c r="L264" s="166"/>
      <c r="M264" s="171"/>
      <c r="T264" s="172"/>
      <c r="AT264" s="167" t="s">
        <v>158</v>
      </c>
      <c r="AU264" s="167" t="s">
        <v>81</v>
      </c>
      <c r="AV264" s="13" t="s">
        <v>81</v>
      </c>
      <c r="AW264" s="13" t="s">
        <v>33</v>
      </c>
      <c r="AX264" s="13" t="s">
        <v>72</v>
      </c>
      <c r="AY264" s="167" t="s">
        <v>143</v>
      </c>
    </row>
    <row r="265" spans="2:65" s="13" customFormat="1">
      <c r="B265" s="166"/>
      <c r="D265" s="160" t="s">
        <v>158</v>
      </c>
      <c r="E265" s="167" t="s">
        <v>19</v>
      </c>
      <c r="F265" s="168" t="s">
        <v>1253</v>
      </c>
      <c r="H265" s="169">
        <v>-2.7839999999999998</v>
      </c>
      <c r="I265" s="170"/>
      <c r="L265" s="166"/>
      <c r="M265" s="171"/>
      <c r="T265" s="172"/>
      <c r="AT265" s="167" t="s">
        <v>158</v>
      </c>
      <c r="AU265" s="167" t="s">
        <v>81</v>
      </c>
      <c r="AV265" s="13" t="s">
        <v>81</v>
      </c>
      <c r="AW265" s="13" t="s">
        <v>33</v>
      </c>
      <c r="AX265" s="13" t="s">
        <v>72</v>
      </c>
      <c r="AY265" s="167" t="s">
        <v>143</v>
      </c>
    </row>
    <row r="266" spans="2:65" s="13" customFormat="1">
      <c r="B266" s="166"/>
      <c r="D266" s="160" t="s">
        <v>158</v>
      </c>
      <c r="E266" s="167" t="s">
        <v>19</v>
      </c>
      <c r="F266" s="168" t="s">
        <v>1254</v>
      </c>
      <c r="H266" s="169">
        <v>-7.056</v>
      </c>
      <c r="I266" s="170"/>
      <c r="L266" s="166"/>
      <c r="M266" s="171"/>
      <c r="T266" s="172"/>
      <c r="AT266" s="167" t="s">
        <v>158</v>
      </c>
      <c r="AU266" s="167" t="s">
        <v>81</v>
      </c>
      <c r="AV266" s="13" t="s">
        <v>81</v>
      </c>
      <c r="AW266" s="13" t="s">
        <v>33</v>
      </c>
      <c r="AX266" s="13" t="s">
        <v>72</v>
      </c>
      <c r="AY266" s="167" t="s">
        <v>143</v>
      </c>
    </row>
    <row r="267" spans="2:65" s="13" customFormat="1">
      <c r="B267" s="166"/>
      <c r="D267" s="160" t="s">
        <v>158</v>
      </c>
      <c r="E267" s="167" t="s">
        <v>19</v>
      </c>
      <c r="F267" s="168" t="s">
        <v>1255</v>
      </c>
      <c r="H267" s="169">
        <v>-2.5350000000000001</v>
      </c>
      <c r="I267" s="170"/>
      <c r="L267" s="166"/>
      <c r="M267" s="171"/>
      <c r="T267" s="172"/>
      <c r="AT267" s="167" t="s">
        <v>158</v>
      </c>
      <c r="AU267" s="167" t="s">
        <v>81</v>
      </c>
      <c r="AV267" s="13" t="s">
        <v>81</v>
      </c>
      <c r="AW267" s="13" t="s">
        <v>33</v>
      </c>
      <c r="AX267" s="13" t="s">
        <v>72</v>
      </c>
      <c r="AY267" s="167" t="s">
        <v>143</v>
      </c>
    </row>
    <row r="268" spans="2:65" s="13" customFormat="1">
      <c r="B268" s="166"/>
      <c r="D268" s="160" t="s">
        <v>158</v>
      </c>
      <c r="E268" s="167" t="s">
        <v>19</v>
      </c>
      <c r="F268" s="168" t="s">
        <v>1256</v>
      </c>
      <c r="H268" s="169">
        <v>-1.1200000000000001</v>
      </c>
      <c r="I268" s="170"/>
      <c r="L268" s="166"/>
      <c r="M268" s="171"/>
      <c r="T268" s="172"/>
      <c r="AT268" s="167" t="s">
        <v>158</v>
      </c>
      <c r="AU268" s="167" t="s">
        <v>81</v>
      </c>
      <c r="AV268" s="13" t="s">
        <v>81</v>
      </c>
      <c r="AW268" s="13" t="s">
        <v>33</v>
      </c>
      <c r="AX268" s="13" t="s">
        <v>72</v>
      </c>
      <c r="AY268" s="167" t="s">
        <v>143</v>
      </c>
    </row>
    <row r="269" spans="2:65" s="15" customFormat="1">
      <c r="B269" s="186"/>
      <c r="D269" s="160" t="s">
        <v>158</v>
      </c>
      <c r="E269" s="187" t="s">
        <v>19</v>
      </c>
      <c r="F269" s="188" t="s">
        <v>533</v>
      </c>
      <c r="H269" s="189">
        <v>109.893</v>
      </c>
      <c r="I269" s="190"/>
      <c r="L269" s="186"/>
      <c r="M269" s="191"/>
      <c r="T269" s="192"/>
      <c r="AT269" s="187" t="s">
        <v>158</v>
      </c>
      <c r="AU269" s="187" t="s">
        <v>81</v>
      </c>
      <c r="AV269" s="15" t="s">
        <v>163</v>
      </c>
      <c r="AW269" s="15" t="s">
        <v>33</v>
      </c>
      <c r="AX269" s="15" t="s">
        <v>72</v>
      </c>
      <c r="AY269" s="187" t="s">
        <v>143</v>
      </c>
    </row>
    <row r="270" spans="2:65" s="12" customFormat="1">
      <c r="B270" s="159"/>
      <c r="D270" s="160" t="s">
        <v>158</v>
      </c>
      <c r="E270" s="161" t="s">
        <v>19</v>
      </c>
      <c r="F270" s="162" t="s">
        <v>1153</v>
      </c>
      <c r="H270" s="161" t="s">
        <v>19</v>
      </c>
      <c r="I270" s="163"/>
      <c r="L270" s="159"/>
      <c r="M270" s="164"/>
      <c r="T270" s="165"/>
      <c r="AT270" s="161" t="s">
        <v>158</v>
      </c>
      <c r="AU270" s="161" t="s">
        <v>81</v>
      </c>
      <c r="AV270" s="12" t="s">
        <v>79</v>
      </c>
      <c r="AW270" s="12" t="s">
        <v>33</v>
      </c>
      <c r="AX270" s="12" t="s">
        <v>72</v>
      </c>
      <c r="AY270" s="161" t="s">
        <v>143</v>
      </c>
    </row>
    <row r="271" spans="2:65" s="13" customFormat="1">
      <c r="B271" s="166"/>
      <c r="D271" s="160" t="s">
        <v>158</v>
      </c>
      <c r="E271" s="167" t="s">
        <v>19</v>
      </c>
      <c r="F271" s="168" t="s">
        <v>1257</v>
      </c>
      <c r="H271" s="169">
        <v>54.95</v>
      </c>
      <c r="I271" s="170"/>
      <c r="L271" s="166"/>
      <c r="M271" s="171"/>
      <c r="T271" s="172"/>
      <c r="AT271" s="167" t="s">
        <v>158</v>
      </c>
      <c r="AU271" s="167" t="s">
        <v>81</v>
      </c>
      <c r="AV271" s="13" t="s">
        <v>81</v>
      </c>
      <c r="AW271" s="13" t="s">
        <v>33</v>
      </c>
      <c r="AX271" s="13" t="s">
        <v>79</v>
      </c>
      <c r="AY271" s="167" t="s">
        <v>143</v>
      </c>
    </row>
    <row r="272" spans="2:65" s="1" customFormat="1" ht="16.5" customHeight="1">
      <c r="B272" s="33"/>
      <c r="C272" s="132" t="s">
        <v>275</v>
      </c>
      <c r="D272" s="132" t="s">
        <v>146</v>
      </c>
      <c r="E272" s="133" t="s">
        <v>733</v>
      </c>
      <c r="F272" s="134" t="s">
        <v>734</v>
      </c>
      <c r="G272" s="135" t="s">
        <v>511</v>
      </c>
      <c r="H272" s="136">
        <v>54.95</v>
      </c>
      <c r="I272" s="137">
        <v>184</v>
      </c>
      <c r="J272" s="138">
        <f>ROUND(I272*H272,2)</f>
        <v>10110.799999999999</v>
      </c>
      <c r="K272" s="134" t="s">
        <v>150</v>
      </c>
      <c r="L272" s="33"/>
      <c r="M272" s="139" t="s">
        <v>19</v>
      </c>
      <c r="N272" s="140" t="s">
        <v>43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168</v>
      </c>
      <c r="AT272" s="143" t="s">
        <v>146</v>
      </c>
      <c r="AU272" s="143" t="s">
        <v>81</v>
      </c>
      <c r="AY272" s="18" t="s">
        <v>143</v>
      </c>
      <c r="BE272" s="144">
        <f>IF(N272="základní",J272,0)</f>
        <v>10110.799999999999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8" t="s">
        <v>79</v>
      </c>
      <c r="BK272" s="144">
        <f>ROUND(I272*H272,2)</f>
        <v>10110.799999999999</v>
      </c>
      <c r="BL272" s="18" t="s">
        <v>168</v>
      </c>
      <c r="BM272" s="143" t="s">
        <v>1258</v>
      </c>
    </row>
    <row r="273" spans="2:65" s="1" customFormat="1">
      <c r="B273" s="33"/>
      <c r="D273" s="145" t="s">
        <v>152</v>
      </c>
      <c r="F273" s="146" t="s">
        <v>736</v>
      </c>
      <c r="I273" s="147"/>
      <c r="L273" s="33"/>
      <c r="M273" s="148"/>
      <c r="T273" s="54"/>
      <c r="AT273" s="18" t="s">
        <v>152</v>
      </c>
      <c r="AU273" s="18" t="s">
        <v>81</v>
      </c>
    </row>
    <row r="274" spans="2:65" s="1" customFormat="1" ht="37.799999999999997" customHeight="1">
      <c r="B274" s="33"/>
      <c r="C274" s="132" t="s">
        <v>282</v>
      </c>
      <c r="D274" s="132" t="s">
        <v>146</v>
      </c>
      <c r="E274" s="133" t="s">
        <v>1259</v>
      </c>
      <c r="F274" s="134" t="s">
        <v>1260</v>
      </c>
      <c r="G274" s="135" t="s">
        <v>511</v>
      </c>
      <c r="H274" s="136">
        <v>0.56000000000000005</v>
      </c>
      <c r="I274" s="137">
        <v>398.4</v>
      </c>
      <c r="J274" s="138">
        <f>ROUND(I274*H274,2)</f>
        <v>223.1</v>
      </c>
      <c r="K274" s="134" t="s">
        <v>150</v>
      </c>
      <c r="L274" s="33"/>
      <c r="M274" s="139" t="s">
        <v>19</v>
      </c>
      <c r="N274" s="140" t="s">
        <v>43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168</v>
      </c>
      <c r="AT274" s="143" t="s">
        <v>146</v>
      </c>
      <c r="AU274" s="143" t="s">
        <v>81</v>
      </c>
      <c r="AY274" s="18" t="s">
        <v>143</v>
      </c>
      <c r="BE274" s="144">
        <f>IF(N274="základní",J274,0)</f>
        <v>223.1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8" t="s">
        <v>79</v>
      </c>
      <c r="BK274" s="144">
        <f>ROUND(I274*H274,2)</f>
        <v>223.1</v>
      </c>
      <c r="BL274" s="18" t="s">
        <v>168</v>
      </c>
      <c r="BM274" s="143" t="s">
        <v>1261</v>
      </c>
    </row>
    <row r="275" spans="2:65" s="1" customFormat="1">
      <c r="B275" s="33"/>
      <c r="D275" s="145" t="s">
        <v>152</v>
      </c>
      <c r="F275" s="146" t="s">
        <v>1262</v>
      </c>
      <c r="I275" s="147"/>
      <c r="L275" s="33"/>
      <c r="M275" s="148"/>
      <c r="T275" s="54"/>
      <c r="AT275" s="18" t="s">
        <v>152</v>
      </c>
      <c r="AU275" s="18" t="s">
        <v>81</v>
      </c>
    </row>
    <row r="276" spans="2:65" s="12" customFormat="1">
      <c r="B276" s="159"/>
      <c r="D276" s="160" t="s">
        <v>158</v>
      </c>
      <c r="E276" s="161" t="s">
        <v>19</v>
      </c>
      <c r="F276" s="162" t="s">
        <v>246</v>
      </c>
      <c r="H276" s="161" t="s">
        <v>19</v>
      </c>
      <c r="I276" s="163"/>
      <c r="L276" s="159"/>
      <c r="M276" s="164"/>
      <c r="T276" s="165"/>
      <c r="AT276" s="161" t="s">
        <v>158</v>
      </c>
      <c r="AU276" s="161" t="s">
        <v>81</v>
      </c>
      <c r="AV276" s="12" t="s">
        <v>79</v>
      </c>
      <c r="AW276" s="12" t="s">
        <v>33</v>
      </c>
      <c r="AX276" s="12" t="s">
        <v>72</v>
      </c>
      <c r="AY276" s="161" t="s">
        <v>143</v>
      </c>
    </row>
    <row r="277" spans="2:65" s="12" customFormat="1">
      <c r="B277" s="159"/>
      <c r="D277" s="160" t="s">
        <v>158</v>
      </c>
      <c r="E277" s="161" t="s">
        <v>19</v>
      </c>
      <c r="F277" s="162" t="s">
        <v>1150</v>
      </c>
      <c r="H277" s="161" t="s">
        <v>19</v>
      </c>
      <c r="I277" s="163"/>
      <c r="L277" s="159"/>
      <c r="M277" s="164"/>
      <c r="T277" s="165"/>
      <c r="AT277" s="161" t="s">
        <v>158</v>
      </c>
      <c r="AU277" s="161" t="s">
        <v>81</v>
      </c>
      <c r="AV277" s="12" t="s">
        <v>79</v>
      </c>
      <c r="AW277" s="12" t="s">
        <v>33</v>
      </c>
      <c r="AX277" s="12" t="s">
        <v>72</v>
      </c>
      <c r="AY277" s="161" t="s">
        <v>143</v>
      </c>
    </row>
    <row r="278" spans="2:65" s="12" customFormat="1">
      <c r="B278" s="159"/>
      <c r="D278" s="160" t="s">
        <v>158</v>
      </c>
      <c r="E278" s="161" t="s">
        <v>19</v>
      </c>
      <c r="F278" s="162" t="s">
        <v>1263</v>
      </c>
      <c r="H278" s="161" t="s">
        <v>19</v>
      </c>
      <c r="I278" s="163"/>
      <c r="L278" s="159"/>
      <c r="M278" s="164"/>
      <c r="T278" s="165"/>
      <c r="AT278" s="161" t="s">
        <v>158</v>
      </c>
      <c r="AU278" s="161" t="s">
        <v>81</v>
      </c>
      <c r="AV278" s="12" t="s">
        <v>79</v>
      </c>
      <c r="AW278" s="12" t="s">
        <v>33</v>
      </c>
      <c r="AX278" s="12" t="s">
        <v>72</v>
      </c>
      <c r="AY278" s="161" t="s">
        <v>143</v>
      </c>
    </row>
    <row r="279" spans="2:65" s="12" customFormat="1">
      <c r="B279" s="159"/>
      <c r="D279" s="160" t="s">
        <v>158</v>
      </c>
      <c r="E279" s="161" t="s">
        <v>19</v>
      </c>
      <c r="F279" s="162" t="s">
        <v>1264</v>
      </c>
      <c r="H279" s="161" t="s">
        <v>19</v>
      </c>
      <c r="I279" s="163"/>
      <c r="L279" s="159"/>
      <c r="M279" s="164"/>
      <c r="T279" s="165"/>
      <c r="AT279" s="161" t="s">
        <v>158</v>
      </c>
      <c r="AU279" s="161" t="s">
        <v>81</v>
      </c>
      <c r="AV279" s="12" t="s">
        <v>79</v>
      </c>
      <c r="AW279" s="12" t="s">
        <v>33</v>
      </c>
      <c r="AX279" s="12" t="s">
        <v>72</v>
      </c>
      <c r="AY279" s="161" t="s">
        <v>143</v>
      </c>
    </row>
    <row r="280" spans="2:65" s="13" customFormat="1">
      <c r="B280" s="166"/>
      <c r="D280" s="160" t="s">
        <v>158</v>
      </c>
      <c r="E280" s="167" t="s">
        <v>19</v>
      </c>
      <c r="F280" s="168" t="s">
        <v>1265</v>
      </c>
      <c r="H280" s="169">
        <v>1.1200000000000001</v>
      </c>
      <c r="I280" s="170"/>
      <c r="L280" s="166"/>
      <c r="M280" s="171"/>
      <c r="T280" s="172"/>
      <c r="AT280" s="167" t="s">
        <v>158</v>
      </c>
      <c r="AU280" s="167" t="s">
        <v>81</v>
      </c>
      <c r="AV280" s="13" t="s">
        <v>81</v>
      </c>
      <c r="AW280" s="13" t="s">
        <v>33</v>
      </c>
      <c r="AX280" s="13" t="s">
        <v>72</v>
      </c>
      <c r="AY280" s="167" t="s">
        <v>143</v>
      </c>
    </row>
    <row r="281" spans="2:65" s="15" customFormat="1">
      <c r="B281" s="186"/>
      <c r="D281" s="160" t="s">
        <v>158</v>
      </c>
      <c r="E281" s="187" t="s">
        <v>19</v>
      </c>
      <c r="F281" s="188" t="s">
        <v>533</v>
      </c>
      <c r="H281" s="189">
        <v>1.1200000000000001</v>
      </c>
      <c r="I281" s="190"/>
      <c r="L281" s="186"/>
      <c r="M281" s="191"/>
      <c r="T281" s="192"/>
      <c r="AT281" s="187" t="s">
        <v>158</v>
      </c>
      <c r="AU281" s="187" t="s">
        <v>81</v>
      </c>
      <c r="AV281" s="15" t="s">
        <v>163</v>
      </c>
      <c r="AW281" s="15" t="s">
        <v>33</v>
      </c>
      <c r="AX281" s="15" t="s">
        <v>72</v>
      </c>
      <c r="AY281" s="187" t="s">
        <v>143</v>
      </c>
    </row>
    <row r="282" spans="2:65" s="12" customFormat="1">
      <c r="B282" s="159"/>
      <c r="D282" s="160" t="s">
        <v>158</v>
      </c>
      <c r="E282" s="161" t="s">
        <v>19</v>
      </c>
      <c r="F282" s="162" t="s">
        <v>1153</v>
      </c>
      <c r="H282" s="161" t="s">
        <v>19</v>
      </c>
      <c r="I282" s="163"/>
      <c r="L282" s="159"/>
      <c r="M282" s="164"/>
      <c r="T282" s="165"/>
      <c r="AT282" s="161" t="s">
        <v>158</v>
      </c>
      <c r="AU282" s="161" t="s">
        <v>81</v>
      </c>
      <c r="AV282" s="12" t="s">
        <v>79</v>
      </c>
      <c r="AW282" s="12" t="s">
        <v>33</v>
      </c>
      <c r="AX282" s="12" t="s">
        <v>72</v>
      </c>
      <c r="AY282" s="161" t="s">
        <v>143</v>
      </c>
    </row>
    <row r="283" spans="2:65" s="13" customFormat="1">
      <c r="B283" s="166"/>
      <c r="D283" s="160" t="s">
        <v>158</v>
      </c>
      <c r="E283" s="167" t="s">
        <v>19</v>
      </c>
      <c r="F283" s="168" t="s">
        <v>1266</v>
      </c>
      <c r="H283" s="169">
        <v>0.56000000000000005</v>
      </c>
      <c r="I283" s="170"/>
      <c r="L283" s="166"/>
      <c r="M283" s="171"/>
      <c r="T283" s="172"/>
      <c r="AT283" s="167" t="s">
        <v>158</v>
      </c>
      <c r="AU283" s="167" t="s">
        <v>81</v>
      </c>
      <c r="AV283" s="13" t="s">
        <v>81</v>
      </c>
      <c r="AW283" s="13" t="s">
        <v>33</v>
      </c>
      <c r="AX283" s="13" t="s">
        <v>79</v>
      </c>
      <c r="AY283" s="167" t="s">
        <v>143</v>
      </c>
    </row>
    <row r="284" spans="2:65" s="1" customFormat="1" ht="16.5" customHeight="1">
      <c r="B284" s="33"/>
      <c r="C284" s="149" t="s">
        <v>288</v>
      </c>
      <c r="D284" s="149" t="s">
        <v>154</v>
      </c>
      <c r="E284" s="150" t="s">
        <v>1267</v>
      </c>
      <c r="F284" s="151" t="s">
        <v>1268</v>
      </c>
      <c r="G284" s="152" t="s">
        <v>285</v>
      </c>
      <c r="H284" s="153">
        <v>1.1200000000000001</v>
      </c>
      <c r="I284" s="154">
        <v>349.6</v>
      </c>
      <c r="J284" s="155">
        <f>ROUND(I284*H284,2)</f>
        <v>391.55</v>
      </c>
      <c r="K284" s="151" t="s">
        <v>150</v>
      </c>
      <c r="L284" s="156"/>
      <c r="M284" s="157" t="s">
        <v>19</v>
      </c>
      <c r="N284" s="158" t="s">
        <v>43</v>
      </c>
      <c r="P284" s="141">
        <f>O284*H284</f>
        <v>0</v>
      </c>
      <c r="Q284" s="141">
        <v>1</v>
      </c>
      <c r="R284" s="141">
        <f>Q284*H284</f>
        <v>1.1200000000000001</v>
      </c>
      <c r="S284" s="141">
        <v>0</v>
      </c>
      <c r="T284" s="142">
        <f>S284*H284</f>
        <v>0</v>
      </c>
      <c r="AR284" s="143" t="s">
        <v>144</v>
      </c>
      <c r="AT284" s="143" t="s">
        <v>154</v>
      </c>
      <c r="AU284" s="143" t="s">
        <v>81</v>
      </c>
      <c r="AY284" s="18" t="s">
        <v>143</v>
      </c>
      <c r="BE284" s="144">
        <f>IF(N284="základní",J284,0)</f>
        <v>391.55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79</v>
      </c>
      <c r="BK284" s="144">
        <f>ROUND(I284*H284,2)</f>
        <v>391.55</v>
      </c>
      <c r="BL284" s="18" t="s">
        <v>168</v>
      </c>
      <c r="BM284" s="143" t="s">
        <v>1269</v>
      </c>
    </row>
    <row r="285" spans="2:65" s="13" customFormat="1">
      <c r="B285" s="166"/>
      <c r="D285" s="160" t="s">
        <v>158</v>
      </c>
      <c r="F285" s="168" t="s">
        <v>1270</v>
      </c>
      <c r="H285" s="169">
        <v>1.1200000000000001</v>
      </c>
      <c r="I285" s="170"/>
      <c r="L285" s="166"/>
      <c r="M285" s="171"/>
      <c r="T285" s="172"/>
      <c r="AT285" s="167" t="s">
        <v>158</v>
      </c>
      <c r="AU285" s="167" t="s">
        <v>81</v>
      </c>
      <c r="AV285" s="13" t="s">
        <v>81</v>
      </c>
      <c r="AW285" s="13" t="s">
        <v>4</v>
      </c>
      <c r="AX285" s="13" t="s">
        <v>79</v>
      </c>
      <c r="AY285" s="167" t="s">
        <v>143</v>
      </c>
    </row>
    <row r="286" spans="2:65" s="1" customFormat="1" ht="24.15" customHeight="1">
      <c r="B286" s="33"/>
      <c r="C286" s="132" t="s">
        <v>294</v>
      </c>
      <c r="D286" s="132" t="s">
        <v>146</v>
      </c>
      <c r="E286" s="133" t="s">
        <v>778</v>
      </c>
      <c r="F286" s="134" t="s">
        <v>779</v>
      </c>
      <c r="G286" s="135" t="s">
        <v>494</v>
      </c>
      <c r="H286" s="136">
        <v>23.5</v>
      </c>
      <c r="I286" s="137">
        <v>30.16</v>
      </c>
      <c r="J286" s="138">
        <f>ROUND(I286*H286,2)</f>
        <v>708.76</v>
      </c>
      <c r="K286" s="134" t="s">
        <v>150</v>
      </c>
      <c r="L286" s="33"/>
      <c r="M286" s="139" t="s">
        <v>19</v>
      </c>
      <c r="N286" s="140" t="s">
        <v>43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168</v>
      </c>
      <c r="AT286" s="143" t="s">
        <v>146</v>
      </c>
      <c r="AU286" s="143" t="s">
        <v>81</v>
      </c>
      <c r="AY286" s="18" t="s">
        <v>143</v>
      </c>
      <c r="BE286" s="144">
        <f>IF(N286="základní",J286,0)</f>
        <v>708.76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8" t="s">
        <v>79</v>
      </c>
      <c r="BK286" s="144">
        <f>ROUND(I286*H286,2)</f>
        <v>708.76</v>
      </c>
      <c r="BL286" s="18" t="s">
        <v>168</v>
      </c>
      <c r="BM286" s="143" t="s">
        <v>1271</v>
      </c>
    </row>
    <row r="287" spans="2:65" s="1" customFormat="1">
      <c r="B287" s="33"/>
      <c r="D287" s="145" t="s">
        <v>152</v>
      </c>
      <c r="F287" s="146" t="s">
        <v>781</v>
      </c>
      <c r="I287" s="147"/>
      <c r="L287" s="33"/>
      <c r="M287" s="148"/>
      <c r="T287" s="54"/>
      <c r="AT287" s="18" t="s">
        <v>152</v>
      </c>
      <c r="AU287" s="18" t="s">
        <v>81</v>
      </c>
    </row>
    <row r="288" spans="2:65" s="12" customFormat="1">
      <c r="B288" s="159"/>
      <c r="D288" s="160" t="s">
        <v>158</v>
      </c>
      <c r="E288" s="161" t="s">
        <v>19</v>
      </c>
      <c r="F288" s="162" t="s">
        <v>499</v>
      </c>
      <c r="H288" s="161" t="s">
        <v>19</v>
      </c>
      <c r="I288" s="163"/>
      <c r="L288" s="159"/>
      <c r="M288" s="164"/>
      <c r="T288" s="165"/>
      <c r="AT288" s="161" t="s">
        <v>158</v>
      </c>
      <c r="AU288" s="161" t="s">
        <v>81</v>
      </c>
      <c r="AV288" s="12" t="s">
        <v>79</v>
      </c>
      <c r="AW288" s="12" t="s">
        <v>33</v>
      </c>
      <c r="AX288" s="12" t="s">
        <v>72</v>
      </c>
      <c r="AY288" s="161" t="s">
        <v>143</v>
      </c>
    </row>
    <row r="289" spans="2:65" s="13" customFormat="1">
      <c r="B289" s="166"/>
      <c r="D289" s="160" t="s">
        <v>158</v>
      </c>
      <c r="E289" s="167" t="s">
        <v>19</v>
      </c>
      <c r="F289" s="168" t="s">
        <v>1160</v>
      </c>
      <c r="H289" s="169">
        <v>23.5</v>
      </c>
      <c r="I289" s="170"/>
      <c r="L289" s="166"/>
      <c r="M289" s="171"/>
      <c r="T289" s="172"/>
      <c r="AT289" s="167" t="s">
        <v>158</v>
      </c>
      <c r="AU289" s="167" t="s">
        <v>81</v>
      </c>
      <c r="AV289" s="13" t="s">
        <v>81</v>
      </c>
      <c r="AW289" s="13" t="s">
        <v>33</v>
      </c>
      <c r="AX289" s="13" t="s">
        <v>72</v>
      </c>
      <c r="AY289" s="167" t="s">
        <v>143</v>
      </c>
    </row>
    <row r="290" spans="2:65" s="13" customFormat="1">
      <c r="B290" s="166"/>
      <c r="D290" s="160" t="s">
        <v>158</v>
      </c>
      <c r="E290" s="167" t="s">
        <v>19</v>
      </c>
      <c r="F290" s="168" t="s">
        <v>1161</v>
      </c>
      <c r="H290" s="169">
        <v>23.5</v>
      </c>
      <c r="I290" s="170"/>
      <c r="L290" s="166"/>
      <c r="M290" s="171"/>
      <c r="T290" s="172"/>
      <c r="AT290" s="167" t="s">
        <v>158</v>
      </c>
      <c r="AU290" s="167" t="s">
        <v>81</v>
      </c>
      <c r="AV290" s="13" t="s">
        <v>81</v>
      </c>
      <c r="AW290" s="13" t="s">
        <v>33</v>
      </c>
      <c r="AX290" s="13" t="s">
        <v>72</v>
      </c>
      <c r="AY290" s="167" t="s">
        <v>143</v>
      </c>
    </row>
    <row r="291" spans="2:65" s="15" customFormat="1">
      <c r="B291" s="186"/>
      <c r="D291" s="160" t="s">
        <v>158</v>
      </c>
      <c r="E291" s="187" t="s">
        <v>19</v>
      </c>
      <c r="F291" s="188" t="s">
        <v>533</v>
      </c>
      <c r="H291" s="189">
        <v>47</v>
      </c>
      <c r="I291" s="190"/>
      <c r="L291" s="186"/>
      <c r="M291" s="191"/>
      <c r="T291" s="192"/>
      <c r="AT291" s="187" t="s">
        <v>158</v>
      </c>
      <c r="AU291" s="187" t="s">
        <v>81</v>
      </c>
      <c r="AV291" s="15" t="s">
        <v>163</v>
      </c>
      <c r="AW291" s="15" t="s">
        <v>33</v>
      </c>
      <c r="AX291" s="15" t="s">
        <v>72</v>
      </c>
      <c r="AY291" s="187" t="s">
        <v>143</v>
      </c>
    </row>
    <row r="292" spans="2:65" s="12" customFormat="1">
      <c r="B292" s="159"/>
      <c r="D292" s="160" t="s">
        <v>158</v>
      </c>
      <c r="E292" s="161" t="s">
        <v>19</v>
      </c>
      <c r="F292" s="162" t="s">
        <v>1153</v>
      </c>
      <c r="H292" s="161" t="s">
        <v>19</v>
      </c>
      <c r="I292" s="163"/>
      <c r="L292" s="159"/>
      <c r="M292" s="164"/>
      <c r="T292" s="165"/>
      <c r="AT292" s="161" t="s">
        <v>158</v>
      </c>
      <c r="AU292" s="161" t="s">
        <v>81</v>
      </c>
      <c r="AV292" s="12" t="s">
        <v>79</v>
      </c>
      <c r="AW292" s="12" t="s">
        <v>33</v>
      </c>
      <c r="AX292" s="12" t="s">
        <v>72</v>
      </c>
      <c r="AY292" s="161" t="s">
        <v>143</v>
      </c>
    </row>
    <row r="293" spans="2:65" s="13" customFormat="1">
      <c r="B293" s="166"/>
      <c r="D293" s="160" t="s">
        <v>158</v>
      </c>
      <c r="E293" s="167" t="s">
        <v>19</v>
      </c>
      <c r="F293" s="168" t="s">
        <v>1162</v>
      </c>
      <c r="H293" s="169">
        <v>23.5</v>
      </c>
      <c r="I293" s="170"/>
      <c r="L293" s="166"/>
      <c r="M293" s="171"/>
      <c r="T293" s="172"/>
      <c r="AT293" s="167" t="s">
        <v>158</v>
      </c>
      <c r="AU293" s="167" t="s">
        <v>81</v>
      </c>
      <c r="AV293" s="13" t="s">
        <v>81</v>
      </c>
      <c r="AW293" s="13" t="s">
        <v>33</v>
      </c>
      <c r="AX293" s="13" t="s">
        <v>79</v>
      </c>
      <c r="AY293" s="167" t="s">
        <v>143</v>
      </c>
    </row>
    <row r="294" spans="2:65" s="1" customFormat="1" ht="16.5" customHeight="1">
      <c r="B294" s="33"/>
      <c r="C294" s="149" t="s">
        <v>303</v>
      </c>
      <c r="D294" s="149" t="s">
        <v>154</v>
      </c>
      <c r="E294" s="150" t="s">
        <v>783</v>
      </c>
      <c r="F294" s="151" t="s">
        <v>784</v>
      </c>
      <c r="G294" s="152" t="s">
        <v>785</v>
      </c>
      <c r="H294" s="153">
        <v>0.58799999999999997</v>
      </c>
      <c r="I294" s="154">
        <v>110</v>
      </c>
      <c r="J294" s="155">
        <f>ROUND(I294*H294,2)</f>
        <v>64.680000000000007</v>
      </c>
      <c r="K294" s="151" t="s">
        <v>150</v>
      </c>
      <c r="L294" s="156"/>
      <c r="M294" s="157" t="s">
        <v>19</v>
      </c>
      <c r="N294" s="158" t="s">
        <v>43</v>
      </c>
      <c r="P294" s="141">
        <f>O294*H294</f>
        <v>0</v>
      </c>
      <c r="Q294" s="141">
        <v>1E-3</v>
      </c>
      <c r="R294" s="141">
        <f>Q294*H294</f>
        <v>5.8799999999999998E-4</v>
      </c>
      <c r="S294" s="141">
        <v>0</v>
      </c>
      <c r="T294" s="142">
        <f>S294*H294</f>
        <v>0</v>
      </c>
      <c r="AR294" s="143" t="s">
        <v>144</v>
      </c>
      <c r="AT294" s="143" t="s">
        <v>154</v>
      </c>
      <c r="AU294" s="143" t="s">
        <v>81</v>
      </c>
      <c r="AY294" s="18" t="s">
        <v>143</v>
      </c>
      <c r="BE294" s="144">
        <f>IF(N294="základní",J294,0)</f>
        <v>64.680000000000007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8" t="s">
        <v>79</v>
      </c>
      <c r="BK294" s="144">
        <f>ROUND(I294*H294,2)</f>
        <v>64.680000000000007</v>
      </c>
      <c r="BL294" s="18" t="s">
        <v>168</v>
      </c>
      <c r="BM294" s="143" t="s">
        <v>1272</v>
      </c>
    </row>
    <row r="295" spans="2:65" s="13" customFormat="1">
      <c r="B295" s="166"/>
      <c r="D295" s="160" t="s">
        <v>158</v>
      </c>
      <c r="F295" s="168" t="s">
        <v>1273</v>
      </c>
      <c r="H295" s="169">
        <v>0.58799999999999997</v>
      </c>
      <c r="I295" s="170"/>
      <c r="L295" s="166"/>
      <c r="M295" s="171"/>
      <c r="T295" s="172"/>
      <c r="AT295" s="167" t="s">
        <v>158</v>
      </c>
      <c r="AU295" s="167" t="s">
        <v>81</v>
      </c>
      <c r="AV295" s="13" t="s">
        <v>81</v>
      </c>
      <c r="AW295" s="13" t="s">
        <v>4</v>
      </c>
      <c r="AX295" s="13" t="s">
        <v>79</v>
      </c>
      <c r="AY295" s="167" t="s">
        <v>143</v>
      </c>
    </row>
    <row r="296" spans="2:65" s="1" customFormat="1" ht="21.75" customHeight="1">
      <c r="B296" s="33"/>
      <c r="C296" s="132" t="s">
        <v>317</v>
      </c>
      <c r="D296" s="132" t="s">
        <v>146</v>
      </c>
      <c r="E296" s="133" t="s">
        <v>1274</v>
      </c>
      <c r="F296" s="134" t="s">
        <v>1275</v>
      </c>
      <c r="G296" s="135" t="s">
        <v>494</v>
      </c>
      <c r="H296" s="136">
        <v>23.5</v>
      </c>
      <c r="I296" s="137">
        <v>29.4</v>
      </c>
      <c r="J296" s="138">
        <f>ROUND(I296*H296,2)</f>
        <v>690.9</v>
      </c>
      <c r="K296" s="134" t="s">
        <v>150</v>
      </c>
      <c r="L296" s="33"/>
      <c r="M296" s="139" t="s">
        <v>19</v>
      </c>
      <c r="N296" s="140" t="s">
        <v>43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168</v>
      </c>
      <c r="AT296" s="143" t="s">
        <v>146</v>
      </c>
      <c r="AU296" s="143" t="s">
        <v>81</v>
      </c>
      <c r="AY296" s="18" t="s">
        <v>143</v>
      </c>
      <c r="BE296" s="144">
        <f>IF(N296="základní",J296,0)</f>
        <v>690.9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8" t="s">
        <v>79</v>
      </c>
      <c r="BK296" s="144">
        <f>ROUND(I296*H296,2)</f>
        <v>690.9</v>
      </c>
      <c r="BL296" s="18" t="s">
        <v>168</v>
      </c>
      <c r="BM296" s="143" t="s">
        <v>1276</v>
      </c>
    </row>
    <row r="297" spans="2:65" s="1" customFormat="1">
      <c r="B297" s="33"/>
      <c r="D297" s="145" t="s">
        <v>152</v>
      </c>
      <c r="F297" s="146" t="s">
        <v>1277</v>
      </c>
      <c r="I297" s="147"/>
      <c r="L297" s="33"/>
      <c r="M297" s="148"/>
      <c r="T297" s="54"/>
      <c r="AT297" s="18" t="s">
        <v>152</v>
      </c>
      <c r="AU297" s="18" t="s">
        <v>81</v>
      </c>
    </row>
    <row r="298" spans="2:65" s="12" customFormat="1">
      <c r="B298" s="159"/>
      <c r="D298" s="160" t="s">
        <v>158</v>
      </c>
      <c r="E298" s="161" t="s">
        <v>19</v>
      </c>
      <c r="F298" s="162" t="s">
        <v>499</v>
      </c>
      <c r="H298" s="161" t="s">
        <v>19</v>
      </c>
      <c r="I298" s="163"/>
      <c r="L298" s="159"/>
      <c r="M298" s="164"/>
      <c r="T298" s="165"/>
      <c r="AT298" s="161" t="s">
        <v>158</v>
      </c>
      <c r="AU298" s="161" t="s">
        <v>81</v>
      </c>
      <c r="AV298" s="12" t="s">
        <v>79</v>
      </c>
      <c r="AW298" s="12" t="s">
        <v>33</v>
      </c>
      <c r="AX298" s="12" t="s">
        <v>72</v>
      </c>
      <c r="AY298" s="161" t="s">
        <v>143</v>
      </c>
    </row>
    <row r="299" spans="2:65" s="13" customFormat="1">
      <c r="B299" s="166"/>
      <c r="D299" s="160" t="s">
        <v>158</v>
      </c>
      <c r="E299" s="167" t="s">
        <v>19</v>
      </c>
      <c r="F299" s="168" t="s">
        <v>1160</v>
      </c>
      <c r="H299" s="169">
        <v>23.5</v>
      </c>
      <c r="I299" s="170"/>
      <c r="L299" s="166"/>
      <c r="M299" s="171"/>
      <c r="T299" s="172"/>
      <c r="AT299" s="167" t="s">
        <v>158</v>
      </c>
      <c r="AU299" s="167" t="s">
        <v>81</v>
      </c>
      <c r="AV299" s="13" t="s">
        <v>81</v>
      </c>
      <c r="AW299" s="13" t="s">
        <v>33</v>
      </c>
      <c r="AX299" s="13" t="s">
        <v>72</v>
      </c>
      <c r="AY299" s="167" t="s">
        <v>143</v>
      </c>
    </row>
    <row r="300" spans="2:65" s="13" customFormat="1">
      <c r="B300" s="166"/>
      <c r="D300" s="160" t="s">
        <v>158</v>
      </c>
      <c r="E300" s="167" t="s">
        <v>19</v>
      </c>
      <c r="F300" s="168" t="s">
        <v>1161</v>
      </c>
      <c r="H300" s="169">
        <v>23.5</v>
      </c>
      <c r="I300" s="170"/>
      <c r="L300" s="166"/>
      <c r="M300" s="171"/>
      <c r="T300" s="172"/>
      <c r="AT300" s="167" t="s">
        <v>158</v>
      </c>
      <c r="AU300" s="167" t="s">
        <v>81</v>
      </c>
      <c r="AV300" s="13" t="s">
        <v>81</v>
      </c>
      <c r="AW300" s="13" t="s">
        <v>33</v>
      </c>
      <c r="AX300" s="13" t="s">
        <v>72</v>
      </c>
      <c r="AY300" s="167" t="s">
        <v>143</v>
      </c>
    </row>
    <row r="301" spans="2:65" s="15" customFormat="1">
      <c r="B301" s="186"/>
      <c r="D301" s="160" t="s">
        <v>158</v>
      </c>
      <c r="E301" s="187" t="s">
        <v>19</v>
      </c>
      <c r="F301" s="188" t="s">
        <v>533</v>
      </c>
      <c r="H301" s="189">
        <v>47</v>
      </c>
      <c r="I301" s="190"/>
      <c r="L301" s="186"/>
      <c r="M301" s="191"/>
      <c r="T301" s="192"/>
      <c r="AT301" s="187" t="s">
        <v>158</v>
      </c>
      <c r="AU301" s="187" t="s">
        <v>81</v>
      </c>
      <c r="AV301" s="15" t="s">
        <v>163</v>
      </c>
      <c r="AW301" s="15" t="s">
        <v>33</v>
      </c>
      <c r="AX301" s="15" t="s">
        <v>72</v>
      </c>
      <c r="AY301" s="187" t="s">
        <v>143</v>
      </c>
    </row>
    <row r="302" spans="2:65" s="12" customFormat="1">
      <c r="B302" s="159"/>
      <c r="D302" s="160" t="s">
        <v>158</v>
      </c>
      <c r="E302" s="161" t="s">
        <v>19</v>
      </c>
      <c r="F302" s="162" t="s">
        <v>1153</v>
      </c>
      <c r="H302" s="161" t="s">
        <v>19</v>
      </c>
      <c r="I302" s="163"/>
      <c r="L302" s="159"/>
      <c r="M302" s="164"/>
      <c r="T302" s="165"/>
      <c r="AT302" s="161" t="s">
        <v>158</v>
      </c>
      <c r="AU302" s="161" t="s">
        <v>81</v>
      </c>
      <c r="AV302" s="12" t="s">
        <v>79</v>
      </c>
      <c r="AW302" s="12" t="s">
        <v>33</v>
      </c>
      <c r="AX302" s="12" t="s">
        <v>72</v>
      </c>
      <c r="AY302" s="161" t="s">
        <v>143</v>
      </c>
    </row>
    <row r="303" spans="2:65" s="13" customFormat="1">
      <c r="B303" s="166"/>
      <c r="D303" s="160" t="s">
        <v>158</v>
      </c>
      <c r="E303" s="167" t="s">
        <v>19</v>
      </c>
      <c r="F303" s="168" t="s">
        <v>1162</v>
      </c>
      <c r="H303" s="169">
        <v>23.5</v>
      </c>
      <c r="I303" s="170"/>
      <c r="L303" s="166"/>
      <c r="M303" s="171"/>
      <c r="T303" s="172"/>
      <c r="AT303" s="167" t="s">
        <v>158</v>
      </c>
      <c r="AU303" s="167" t="s">
        <v>81</v>
      </c>
      <c r="AV303" s="13" t="s">
        <v>81</v>
      </c>
      <c r="AW303" s="13" t="s">
        <v>33</v>
      </c>
      <c r="AX303" s="13" t="s">
        <v>79</v>
      </c>
      <c r="AY303" s="167" t="s">
        <v>143</v>
      </c>
    </row>
    <row r="304" spans="2:65" s="1" customFormat="1" ht="24.15" customHeight="1">
      <c r="B304" s="33"/>
      <c r="C304" s="132" t="s">
        <v>325</v>
      </c>
      <c r="D304" s="132" t="s">
        <v>146</v>
      </c>
      <c r="E304" s="133" t="s">
        <v>788</v>
      </c>
      <c r="F304" s="134" t="s">
        <v>789</v>
      </c>
      <c r="G304" s="135" t="s">
        <v>494</v>
      </c>
      <c r="H304" s="136">
        <v>23.5</v>
      </c>
      <c r="I304" s="137">
        <v>98.4</v>
      </c>
      <c r="J304" s="138">
        <f>ROUND(I304*H304,2)</f>
        <v>2312.4</v>
      </c>
      <c r="K304" s="134" t="s">
        <v>150</v>
      </c>
      <c r="L304" s="33"/>
      <c r="M304" s="139" t="s">
        <v>19</v>
      </c>
      <c r="N304" s="140" t="s">
        <v>43</v>
      </c>
      <c r="P304" s="141">
        <f>O304*H304</f>
        <v>0</v>
      </c>
      <c r="Q304" s="141">
        <v>0</v>
      </c>
      <c r="R304" s="141">
        <f>Q304*H304</f>
        <v>0</v>
      </c>
      <c r="S304" s="141">
        <v>0</v>
      </c>
      <c r="T304" s="142">
        <f>S304*H304</f>
        <v>0</v>
      </c>
      <c r="AR304" s="143" t="s">
        <v>168</v>
      </c>
      <c r="AT304" s="143" t="s">
        <v>146</v>
      </c>
      <c r="AU304" s="143" t="s">
        <v>81</v>
      </c>
      <c r="AY304" s="18" t="s">
        <v>143</v>
      </c>
      <c r="BE304" s="144">
        <f>IF(N304="základní",J304,0)</f>
        <v>2312.4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8" t="s">
        <v>79</v>
      </c>
      <c r="BK304" s="144">
        <f>ROUND(I304*H304,2)</f>
        <v>2312.4</v>
      </c>
      <c r="BL304" s="18" t="s">
        <v>168</v>
      </c>
      <c r="BM304" s="143" t="s">
        <v>1278</v>
      </c>
    </row>
    <row r="305" spans="2:65" s="1" customFormat="1">
      <c r="B305" s="33"/>
      <c r="D305" s="145" t="s">
        <v>152</v>
      </c>
      <c r="F305" s="146" t="s">
        <v>791</v>
      </c>
      <c r="I305" s="147"/>
      <c r="L305" s="33"/>
      <c r="M305" s="148"/>
      <c r="T305" s="54"/>
      <c r="AT305" s="18" t="s">
        <v>152</v>
      </c>
      <c r="AU305" s="18" t="s">
        <v>81</v>
      </c>
    </row>
    <row r="306" spans="2:65" s="12" customFormat="1">
      <c r="B306" s="159"/>
      <c r="D306" s="160" t="s">
        <v>158</v>
      </c>
      <c r="E306" s="161" t="s">
        <v>19</v>
      </c>
      <c r="F306" s="162" t="s">
        <v>499</v>
      </c>
      <c r="H306" s="161" t="s">
        <v>19</v>
      </c>
      <c r="I306" s="163"/>
      <c r="L306" s="159"/>
      <c r="M306" s="164"/>
      <c r="T306" s="165"/>
      <c r="AT306" s="161" t="s">
        <v>158</v>
      </c>
      <c r="AU306" s="161" t="s">
        <v>81</v>
      </c>
      <c r="AV306" s="12" t="s">
        <v>79</v>
      </c>
      <c r="AW306" s="12" t="s">
        <v>33</v>
      </c>
      <c r="AX306" s="12" t="s">
        <v>72</v>
      </c>
      <c r="AY306" s="161" t="s">
        <v>143</v>
      </c>
    </row>
    <row r="307" spans="2:65" s="13" customFormat="1">
      <c r="B307" s="166"/>
      <c r="D307" s="160" t="s">
        <v>158</v>
      </c>
      <c r="E307" s="167" t="s">
        <v>19</v>
      </c>
      <c r="F307" s="168" t="s">
        <v>1160</v>
      </c>
      <c r="H307" s="169">
        <v>23.5</v>
      </c>
      <c r="I307" s="170"/>
      <c r="L307" s="166"/>
      <c r="M307" s="171"/>
      <c r="T307" s="172"/>
      <c r="AT307" s="167" t="s">
        <v>158</v>
      </c>
      <c r="AU307" s="167" t="s">
        <v>81</v>
      </c>
      <c r="AV307" s="13" t="s">
        <v>81</v>
      </c>
      <c r="AW307" s="13" t="s">
        <v>33</v>
      </c>
      <c r="AX307" s="13" t="s">
        <v>72</v>
      </c>
      <c r="AY307" s="167" t="s">
        <v>143</v>
      </c>
    </row>
    <row r="308" spans="2:65" s="13" customFormat="1">
      <c r="B308" s="166"/>
      <c r="D308" s="160" t="s">
        <v>158</v>
      </c>
      <c r="E308" s="167" t="s">
        <v>19</v>
      </c>
      <c r="F308" s="168" t="s">
        <v>1161</v>
      </c>
      <c r="H308" s="169">
        <v>23.5</v>
      </c>
      <c r="I308" s="170"/>
      <c r="L308" s="166"/>
      <c r="M308" s="171"/>
      <c r="T308" s="172"/>
      <c r="AT308" s="167" t="s">
        <v>158</v>
      </c>
      <c r="AU308" s="167" t="s">
        <v>81</v>
      </c>
      <c r="AV308" s="13" t="s">
        <v>81</v>
      </c>
      <c r="AW308" s="13" t="s">
        <v>33</v>
      </c>
      <c r="AX308" s="13" t="s">
        <v>72</v>
      </c>
      <c r="AY308" s="167" t="s">
        <v>143</v>
      </c>
    </row>
    <row r="309" spans="2:65" s="15" customFormat="1">
      <c r="B309" s="186"/>
      <c r="D309" s="160" t="s">
        <v>158</v>
      </c>
      <c r="E309" s="187" t="s">
        <v>19</v>
      </c>
      <c r="F309" s="188" t="s">
        <v>533</v>
      </c>
      <c r="H309" s="189">
        <v>47</v>
      </c>
      <c r="I309" s="190"/>
      <c r="L309" s="186"/>
      <c r="M309" s="191"/>
      <c r="T309" s="192"/>
      <c r="AT309" s="187" t="s">
        <v>158</v>
      </c>
      <c r="AU309" s="187" t="s">
        <v>81</v>
      </c>
      <c r="AV309" s="15" t="s">
        <v>163</v>
      </c>
      <c r="AW309" s="15" t="s">
        <v>33</v>
      </c>
      <c r="AX309" s="15" t="s">
        <v>72</v>
      </c>
      <c r="AY309" s="187" t="s">
        <v>143</v>
      </c>
    </row>
    <row r="310" spans="2:65" s="12" customFormat="1">
      <c r="B310" s="159"/>
      <c r="D310" s="160" t="s">
        <v>158</v>
      </c>
      <c r="E310" s="161" t="s">
        <v>19</v>
      </c>
      <c r="F310" s="162" t="s">
        <v>1153</v>
      </c>
      <c r="H310" s="161" t="s">
        <v>19</v>
      </c>
      <c r="I310" s="163"/>
      <c r="L310" s="159"/>
      <c r="M310" s="164"/>
      <c r="T310" s="165"/>
      <c r="AT310" s="161" t="s">
        <v>158</v>
      </c>
      <c r="AU310" s="161" t="s">
        <v>81</v>
      </c>
      <c r="AV310" s="12" t="s">
        <v>79</v>
      </c>
      <c r="AW310" s="12" t="s">
        <v>33</v>
      </c>
      <c r="AX310" s="12" t="s">
        <v>72</v>
      </c>
      <c r="AY310" s="161" t="s">
        <v>143</v>
      </c>
    </row>
    <row r="311" spans="2:65" s="13" customFormat="1">
      <c r="B311" s="166"/>
      <c r="D311" s="160" t="s">
        <v>158</v>
      </c>
      <c r="E311" s="167" t="s">
        <v>19</v>
      </c>
      <c r="F311" s="168" t="s">
        <v>1162</v>
      </c>
      <c r="H311" s="169">
        <v>23.5</v>
      </c>
      <c r="I311" s="170"/>
      <c r="L311" s="166"/>
      <c r="M311" s="171"/>
      <c r="T311" s="172"/>
      <c r="AT311" s="167" t="s">
        <v>158</v>
      </c>
      <c r="AU311" s="167" t="s">
        <v>81</v>
      </c>
      <c r="AV311" s="13" t="s">
        <v>81</v>
      </c>
      <c r="AW311" s="13" t="s">
        <v>33</v>
      </c>
      <c r="AX311" s="13" t="s">
        <v>79</v>
      </c>
      <c r="AY311" s="167" t="s">
        <v>143</v>
      </c>
    </row>
    <row r="312" spans="2:65" s="11" customFormat="1" ht="22.8" customHeight="1">
      <c r="B312" s="120"/>
      <c r="D312" s="121" t="s">
        <v>71</v>
      </c>
      <c r="E312" s="130" t="s">
        <v>81</v>
      </c>
      <c r="F312" s="130" t="s">
        <v>1279</v>
      </c>
      <c r="I312" s="123"/>
      <c r="J312" s="131">
        <f>BK312</f>
        <v>10765.01</v>
      </c>
      <c r="L312" s="120"/>
      <c r="M312" s="125"/>
      <c r="P312" s="126">
        <f>SUM(P313:P330)</f>
        <v>0</v>
      </c>
      <c r="R312" s="126">
        <f>SUM(R313:R330)</f>
        <v>3.7118610000000003</v>
      </c>
      <c r="T312" s="127">
        <f>SUM(T313:T330)</f>
        <v>0</v>
      </c>
      <c r="AR312" s="121" t="s">
        <v>79</v>
      </c>
      <c r="AT312" s="128" t="s">
        <v>71</v>
      </c>
      <c r="AU312" s="128" t="s">
        <v>79</v>
      </c>
      <c r="AY312" s="121" t="s">
        <v>143</v>
      </c>
      <c r="BK312" s="129">
        <f>SUM(BK313:BK330)</f>
        <v>10765.01</v>
      </c>
    </row>
    <row r="313" spans="2:65" s="1" customFormat="1" ht="24.15" customHeight="1">
      <c r="B313" s="33"/>
      <c r="C313" s="132" t="s">
        <v>350</v>
      </c>
      <c r="D313" s="132" t="s">
        <v>146</v>
      </c>
      <c r="E313" s="133" t="s">
        <v>1280</v>
      </c>
      <c r="F313" s="134" t="s">
        <v>1281</v>
      </c>
      <c r="G313" s="135" t="s">
        <v>494</v>
      </c>
      <c r="H313" s="136">
        <v>36</v>
      </c>
      <c r="I313" s="137">
        <v>37</v>
      </c>
      <c r="J313" s="138">
        <f>ROUND(I313*H313,2)</f>
        <v>1332</v>
      </c>
      <c r="K313" s="134" t="s">
        <v>150</v>
      </c>
      <c r="L313" s="33"/>
      <c r="M313" s="139" t="s">
        <v>19</v>
      </c>
      <c r="N313" s="140" t="s">
        <v>43</v>
      </c>
      <c r="P313" s="141">
        <f>O313*H313</f>
        <v>0</v>
      </c>
      <c r="Q313" s="141">
        <v>1.7000000000000001E-4</v>
      </c>
      <c r="R313" s="141">
        <f>Q313*H313</f>
        <v>6.1200000000000004E-3</v>
      </c>
      <c r="S313" s="141">
        <v>0</v>
      </c>
      <c r="T313" s="142">
        <f>S313*H313</f>
        <v>0</v>
      </c>
      <c r="AR313" s="143" t="s">
        <v>168</v>
      </c>
      <c r="AT313" s="143" t="s">
        <v>146</v>
      </c>
      <c r="AU313" s="143" t="s">
        <v>81</v>
      </c>
      <c r="AY313" s="18" t="s">
        <v>143</v>
      </c>
      <c r="BE313" s="144">
        <f>IF(N313="základní",J313,0)</f>
        <v>1332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8" t="s">
        <v>79</v>
      </c>
      <c r="BK313" s="144">
        <f>ROUND(I313*H313,2)</f>
        <v>1332</v>
      </c>
      <c r="BL313" s="18" t="s">
        <v>168</v>
      </c>
      <c r="BM313" s="143" t="s">
        <v>1282</v>
      </c>
    </row>
    <row r="314" spans="2:65" s="1" customFormat="1">
      <c r="B314" s="33"/>
      <c r="D314" s="145" t="s">
        <v>152</v>
      </c>
      <c r="F314" s="146" t="s">
        <v>1283</v>
      </c>
      <c r="I314" s="147"/>
      <c r="L314" s="33"/>
      <c r="M314" s="148"/>
      <c r="T314" s="54"/>
      <c r="AT314" s="18" t="s">
        <v>152</v>
      </c>
      <c r="AU314" s="18" t="s">
        <v>81</v>
      </c>
    </row>
    <row r="315" spans="2:65" s="12" customFormat="1">
      <c r="B315" s="159"/>
      <c r="D315" s="160" t="s">
        <v>158</v>
      </c>
      <c r="E315" s="161" t="s">
        <v>19</v>
      </c>
      <c r="F315" s="162" t="s">
        <v>1150</v>
      </c>
      <c r="H315" s="161" t="s">
        <v>19</v>
      </c>
      <c r="I315" s="163"/>
      <c r="L315" s="159"/>
      <c r="M315" s="164"/>
      <c r="T315" s="165"/>
      <c r="AT315" s="161" t="s">
        <v>158</v>
      </c>
      <c r="AU315" s="161" t="s">
        <v>81</v>
      </c>
      <c r="AV315" s="12" t="s">
        <v>79</v>
      </c>
      <c r="AW315" s="12" t="s">
        <v>33</v>
      </c>
      <c r="AX315" s="12" t="s">
        <v>72</v>
      </c>
      <c r="AY315" s="161" t="s">
        <v>143</v>
      </c>
    </row>
    <row r="316" spans="2:65" s="12" customFormat="1">
      <c r="B316" s="159"/>
      <c r="D316" s="160" t="s">
        <v>158</v>
      </c>
      <c r="E316" s="161" t="s">
        <v>19</v>
      </c>
      <c r="F316" s="162" t="s">
        <v>1263</v>
      </c>
      <c r="H316" s="161" t="s">
        <v>19</v>
      </c>
      <c r="I316" s="163"/>
      <c r="L316" s="159"/>
      <c r="M316" s="164"/>
      <c r="T316" s="165"/>
      <c r="AT316" s="161" t="s">
        <v>158</v>
      </c>
      <c r="AU316" s="161" t="s">
        <v>81</v>
      </c>
      <c r="AV316" s="12" t="s">
        <v>79</v>
      </c>
      <c r="AW316" s="12" t="s">
        <v>33</v>
      </c>
      <c r="AX316" s="12" t="s">
        <v>72</v>
      </c>
      <c r="AY316" s="161" t="s">
        <v>143</v>
      </c>
    </row>
    <row r="317" spans="2:65" s="13" customFormat="1">
      <c r="B317" s="166"/>
      <c r="D317" s="160" t="s">
        <v>158</v>
      </c>
      <c r="E317" s="167" t="s">
        <v>19</v>
      </c>
      <c r="F317" s="168" t="s">
        <v>1284</v>
      </c>
      <c r="H317" s="169">
        <v>72</v>
      </c>
      <c r="I317" s="170"/>
      <c r="L317" s="166"/>
      <c r="M317" s="171"/>
      <c r="T317" s="172"/>
      <c r="AT317" s="167" t="s">
        <v>158</v>
      </c>
      <c r="AU317" s="167" t="s">
        <v>81</v>
      </c>
      <c r="AV317" s="13" t="s">
        <v>81</v>
      </c>
      <c r="AW317" s="13" t="s">
        <v>33</v>
      </c>
      <c r="AX317" s="13" t="s">
        <v>72</v>
      </c>
      <c r="AY317" s="167" t="s">
        <v>143</v>
      </c>
    </row>
    <row r="318" spans="2:65" s="15" customFormat="1">
      <c r="B318" s="186"/>
      <c r="D318" s="160" t="s">
        <v>158</v>
      </c>
      <c r="E318" s="187" t="s">
        <v>19</v>
      </c>
      <c r="F318" s="188" t="s">
        <v>533</v>
      </c>
      <c r="H318" s="189">
        <v>72</v>
      </c>
      <c r="I318" s="190"/>
      <c r="L318" s="186"/>
      <c r="M318" s="191"/>
      <c r="T318" s="192"/>
      <c r="AT318" s="187" t="s">
        <v>158</v>
      </c>
      <c r="AU318" s="187" t="s">
        <v>81</v>
      </c>
      <c r="AV318" s="15" t="s">
        <v>163</v>
      </c>
      <c r="AW318" s="15" t="s">
        <v>33</v>
      </c>
      <c r="AX318" s="15" t="s">
        <v>72</v>
      </c>
      <c r="AY318" s="187" t="s">
        <v>143</v>
      </c>
    </row>
    <row r="319" spans="2:65" s="12" customFormat="1">
      <c r="B319" s="159"/>
      <c r="D319" s="160" t="s">
        <v>158</v>
      </c>
      <c r="E319" s="161" t="s">
        <v>19</v>
      </c>
      <c r="F319" s="162" t="s">
        <v>1153</v>
      </c>
      <c r="H319" s="161" t="s">
        <v>19</v>
      </c>
      <c r="I319" s="163"/>
      <c r="L319" s="159"/>
      <c r="M319" s="164"/>
      <c r="T319" s="165"/>
      <c r="AT319" s="161" t="s">
        <v>158</v>
      </c>
      <c r="AU319" s="161" t="s">
        <v>81</v>
      </c>
      <c r="AV319" s="12" t="s">
        <v>79</v>
      </c>
      <c r="AW319" s="12" t="s">
        <v>33</v>
      </c>
      <c r="AX319" s="12" t="s">
        <v>72</v>
      </c>
      <c r="AY319" s="161" t="s">
        <v>143</v>
      </c>
    </row>
    <row r="320" spans="2:65" s="13" customFormat="1">
      <c r="B320" s="166"/>
      <c r="D320" s="160" t="s">
        <v>158</v>
      </c>
      <c r="E320" s="167" t="s">
        <v>19</v>
      </c>
      <c r="F320" s="168" t="s">
        <v>1285</v>
      </c>
      <c r="H320" s="169">
        <v>36</v>
      </c>
      <c r="I320" s="170"/>
      <c r="L320" s="166"/>
      <c r="M320" s="171"/>
      <c r="T320" s="172"/>
      <c r="AT320" s="167" t="s">
        <v>158</v>
      </c>
      <c r="AU320" s="167" t="s">
        <v>81</v>
      </c>
      <c r="AV320" s="13" t="s">
        <v>81</v>
      </c>
      <c r="AW320" s="13" t="s">
        <v>33</v>
      </c>
      <c r="AX320" s="13" t="s">
        <v>79</v>
      </c>
      <c r="AY320" s="167" t="s">
        <v>143</v>
      </c>
    </row>
    <row r="321" spans="2:65" s="1" customFormat="1" ht="16.5" customHeight="1">
      <c r="B321" s="33"/>
      <c r="C321" s="149" t="s">
        <v>355</v>
      </c>
      <c r="D321" s="149" t="s">
        <v>154</v>
      </c>
      <c r="E321" s="150" t="s">
        <v>1286</v>
      </c>
      <c r="F321" s="151" t="s">
        <v>1287</v>
      </c>
      <c r="G321" s="152" t="s">
        <v>494</v>
      </c>
      <c r="H321" s="153">
        <v>42.642000000000003</v>
      </c>
      <c r="I321" s="154">
        <v>51.1</v>
      </c>
      <c r="J321" s="155">
        <f>ROUND(I321*H321,2)</f>
        <v>2179.0100000000002</v>
      </c>
      <c r="K321" s="151" t="s">
        <v>150</v>
      </c>
      <c r="L321" s="156"/>
      <c r="M321" s="157" t="s">
        <v>19</v>
      </c>
      <c r="N321" s="158" t="s">
        <v>43</v>
      </c>
      <c r="P321" s="141">
        <f>O321*H321</f>
        <v>0</v>
      </c>
      <c r="Q321" s="141">
        <v>5.0000000000000001E-4</v>
      </c>
      <c r="R321" s="141">
        <f>Q321*H321</f>
        <v>2.1321000000000003E-2</v>
      </c>
      <c r="S321" s="141">
        <v>0</v>
      </c>
      <c r="T321" s="142">
        <f>S321*H321</f>
        <v>0</v>
      </c>
      <c r="AR321" s="143" t="s">
        <v>144</v>
      </c>
      <c r="AT321" s="143" t="s">
        <v>154</v>
      </c>
      <c r="AU321" s="143" t="s">
        <v>81</v>
      </c>
      <c r="AY321" s="18" t="s">
        <v>143</v>
      </c>
      <c r="BE321" s="144">
        <f>IF(N321="základní",J321,0)</f>
        <v>2179.0100000000002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8" t="s">
        <v>79</v>
      </c>
      <c r="BK321" s="144">
        <f>ROUND(I321*H321,2)</f>
        <v>2179.0100000000002</v>
      </c>
      <c r="BL321" s="18" t="s">
        <v>168</v>
      </c>
      <c r="BM321" s="143" t="s">
        <v>1288</v>
      </c>
    </row>
    <row r="322" spans="2:65" s="13" customFormat="1">
      <c r="B322" s="166"/>
      <c r="D322" s="160" t="s">
        <v>158</v>
      </c>
      <c r="F322" s="168" t="s">
        <v>1289</v>
      </c>
      <c r="H322" s="169">
        <v>42.642000000000003</v>
      </c>
      <c r="I322" s="170"/>
      <c r="L322" s="166"/>
      <c r="M322" s="171"/>
      <c r="T322" s="172"/>
      <c r="AT322" s="167" t="s">
        <v>158</v>
      </c>
      <c r="AU322" s="167" t="s">
        <v>81</v>
      </c>
      <c r="AV322" s="13" t="s">
        <v>81</v>
      </c>
      <c r="AW322" s="13" t="s">
        <v>4</v>
      </c>
      <c r="AX322" s="13" t="s">
        <v>79</v>
      </c>
      <c r="AY322" s="167" t="s">
        <v>143</v>
      </c>
    </row>
    <row r="323" spans="2:65" s="1" customFormat="1" ht="33" customHeight="1">
      <c r="B323" s="33"/>
      <c r="C323" s="132" t="s">
        <v>359</v>
      </c>
      <c r="D323" s="132" t="s">
        <v>146</v>
      </c>
      <c r="E323" s="133" t="s">
        <v>1290</v>
      </c>
      <c r="F323" s="134" t="s">
        <v>1291</v>
      </c>
      <c r="G323" s="135" t="s">
        <v>260</v>
      </c>
      <c r="H323" s="136">
        <v>18</v>
      </c>
      <c r="I323" s="137">
        <v>403</v>
      </c>
      <c r="J323" s="138">
        <f>ROUND(I323*H323,2)</f>
        <v>7254</v>
      </c>
      <c r="K323" s="134" t="s">
        <v>150</v>
      </c>
      <c r="L323" s="33"/>
      <c r="M323" s="139" t="s">
        <v>19</v>
      </c>
      <c r="N323" s="140" t="s">
        <v>43</v>
      </c>
      <c r="P323" s="141">
        <f>O323*H323</f>
        <v>0</v>
      </c>
      <c r="Q323" s="141">
        <v>0.20469000000000001</v>
      </c>
      <c r="R323" s="141">
        <f>Q323*H323</f>
        <v>3.6844200000000003</v>
      </c>
      <c r="S323" s="141">
        <v>0</v>
      </c>
      <c r="T323" s="142">
        <f>S323*H323</f>
        <v>0</v>
      </c>
      <c r="AR323" s="143" t="s">
        <v>168</v>
      </c>
      <c r="AT323" s="143" t="s">
        <v>146</v>
      </c>
      <c r="AU323" s="143" t="s">
        <v>81</v>
      </c>
      <c r="AY323" s="18" t="s">
        <v>143</v>
      </c>
      <c r="BE323" s="144">
        <f>IF(N323="základní",J323,0)</f>
        <v>7254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8" t="s">
        <v>79</v>
      </c>
      <c r="BK323" s="144">
        <f>ROUND(I323*H323,2)</f>
        <v>7254</v>
      </c>
      <c r="BL323" s="18" t="s">
        <v>168</v>
      </c>
      <c r="BM323" s="143" t="s">
        <v>1292</v>
      </c>
    </row>
    <row r="324" spans="2:65" s="1" customFormat="1">
      <c r="B324" s="33"/>
      <c r="D324" s="145" t="s">
        <v>152</v>
      </c>
      <c r="F324" s="146" t="s">
        <v>1293</v>
      </c>
      <c r="I324" s="147"/>
      <c r="L324" s="33"/>
      <c r="M324" s="148"/>
      <c r="T324" s="54"/>
      <c r="AT324" s="18" t="s">
        <v>152</v>
      </c>
      <c r="AU324" s="18" t="s">
        <v>81</v>
      </c>
    </row>
    <row r="325" spans="2:65" s="12" customFormat="1">
      <c r="B325" s="159"/>
      <c r="D325" s="160" t="s">
        <v>158</v>
      </c>
      <c r="E325" s="161" t="s">
        <v>19</v>
      </c>
      <c r="F325" s="162" t="s">
        <v>1150</v>
      </c>
      <c r="H325" s="161" t="s">
        <v>19</v>
      </c>
      <c r="I325" s="163"/>
      <c r="L325" s="159"/>
      <c r="M325" s="164"/>
      <c r="T325" s="165"/>
      <c r="AT325" s="161" t="s">
        <v>158</v>
      </c>
      <c r="AU325" s="161" t="s">
        <v>81</v>
      </c>
      <c r="AV325" s="12" t="s">
        <v>79</v>
      </c>
      <c r="AW325" s="12" t="s">
        <v>33</v>
      </c>
      <c r="AX325" s="12" t="s">
        <v>72</v>
      </c>
      <c r="AY325" s="161" t="s">
        <v>143</v>
      </c>
    </row>
    <row r="326" spans="2:65" s="12" customFormat="1">
      <c r="B326" s="159"/>
      <c r="D326" s="160" t="s">
        <v>158</v>
      </c>
      <c r="E326" s="161" t="s">
        <v>19</v>
      </c>
      <c r="F326" s="162" t="s">
        <v>1263</v>
      </c>
      <c r="H326" s="161" t="s">
        <v>19</v>
      </c>
      <c r="I326" s="163"/>
      <c r="L326" s="159"/>
      <c r="M326" s="164"/>
      <c r="T326" s="165"/>
      <c r="AT326" s="161" t="s">
        <v>158</v>
      </c>
      <c r="AU326" s="161" t="s">
        <v>81</v>
      </c>
      <c r="AV326" s="12" t="s">
        <v>79</v>
      </c>
      <c r="AW326" s="12" t="s">
        <v>33</v>
      </c>
      <c r="AX326" s="12" t="s">
        <v>72</v>
      </c>
      <c r="AY326" s="161" t="s">
        <v>143</v>
      </c>
    </row>
    <row r="327" spans="2:65" s="13" customFormat="1">
      <c r="B327" s="166"/>
      <c r="D327" s="160" t="s">
        <v>158</v>
      </c>
      <c r="E327" s="167" t="s">
        <v>19</v>
      </c>
      <c r="F327" s="168" t="s">
        <v>1294</v>
      </c>
      <c r="H327" s="169">
        <v>36</v>
      </c>
      <c r="I327" s="170"/>
      <c r="L327" s="166"/>
      <c r="M327" s="171"/>
      <c r="T327" s="172"/>
      <c r="AT327" s="167" t="s">
        <v>158</v>
      </c>
      <c r="AU327" s="167" t="s">
        <v>81</v>
      </c>
      <c r="AV327" s="13" t="s">
        <v>81</v>
      </c>
      <c r="AW327" s="13" t="s">
        <v>33</v>
      </c>
      <c r="AX327" s="13" t="s">
        <v>72</v>
      </c>
      <c r="AY327" s="167" t="s">
        <v>143</v>
      </c>
    </row>
    <row r="328" spans="2:65" s="15" customFormat="1">
      <c r="B328" s="186"/>
      <c r="D328" s="160" t="s">
        <v>158</v>
      </c>
      <c r="E328" s="187" t="s">
        <v>19</v>
      </c>
      <c r="F328" s="188" t="s">
        <v>533</v>
      </c>
      <c r="H328" s="189">
        <v>36</v>
      </c>
      <c r="I328" s="190"/>
      <c r="L328" s="186"/>
      <c r="M328" s="191"/>
      <c r="T328" s="192"/>
      <c r="AT328" s="187" t="s">
        <v>158</v>
      </c>
      <c r="AU328" s="187" t="s">
        <v>81</v>
      </c>
      <c r="AV328" s="15" t="s">
        <v>163</v>
      </c>
      <c r="AW328" s="15" t="s">
        <v>33</v>
      </c>
      <c r="AX328" s="15" t="s">
        <v>72</v>
      </c>
      <c r="AY328" s="187" t="s">
        <v>143</v>
      </c>
    </row>
    <row r="329" spans="2:65" s="12" customFormat="1">
      <c r="B329" s="159"/>
      <c r="D329" s="160" t="s">
        <v>158</v>
      </c>
      <c r="E329" s="161" t="s">
        <v>19</v>
      </c>
      <c r="F329" s="162" t="s">
        <v>1153</v>
      </c>
      <c r="H329" s="161" t="s">
        <v>19</v>
      </c>
      <c r="I329" s="163"/>
      <c r="L329" s="159"/>
      <c r="M329" s="164"/>
      <c r="T329" s="165"/>
      <c r="AT329" s="161" t="s">
        <v>158</v>
      </c>
      <c r="AU329" s="161" t="s">
        <v>81</v>
      </c>
      <c r="AV329" s="12" t="s">
        <v>79</v>
      </c>
      <c r="AW329" s="12" t="s">
        <v>33</v>
      </c>
      <c r="AX329" s="12" t="s">
        <v>72</v>
      </c>
      <c r="AY329" s="161" t="s">
        <v>143</v>
      </c>
    </row>
    <row r="330" spans="2:65" s="13" customFormat="1">
      <c r="B330" s="166"/>
      <c r="D330" s="160" t="s">
        <v>158</v>
      </c>
      <c r="E330" s="167" t="s">
        <v>19</v>
      </c>
      <c r="F330" s="168" t="s">
        <v>1295</v>
      </c>
      <c r="H330" s="169">
        <v>18</v>
      </c>
      <c r="I330" s="170"/>
      <c r="L330" s="166"/>
      <c r="M330" s="171"/>
      <c r="T330" s="172"/>
      <c r="AT330" s="167" t="s">
        <v>158</v>
      </c>
      <c r="AU330" s="167" t="s">
        <v>81</v>
      </c>
      <c r="AV330" s="13" t="s">
        <v>81</v>
      </c>
      <c r="AW330" s="13" t="s">
        <v>33</v>
      </c>
      <c r="AX330" s="13" t="s">
        <v>79</v>
      </c>
      <c r="AY330" s="167" t="s">
        <v>143</v>
      </c>
    </row>
    <row r="331" spans="2:65" s="11" customFormat="1" ht="22.8" customHeight="1">
      <c r="B331" s="120"/>
      <c r="D331" s="121" t="s">
        <v>71</v>
      </c>
      <c r="E331" s="130" t="s">
        <v>163</v>
      </c>
      <c r="F331" s="130" t="s">
        <v>806</v>
      </c>
      <c r="I331" s="123"/>
      <c r="J331" s="131">
        <f>BK331</f>
        <v>540000</v>
      </c>
      <c r="L331" s="120"/>
      <c r="M331" s="125"/>
      <c r="P331" s="126">
        <f>SUM(P332:P374)</f>
        <v>0</v>
      </c>
      <c r="R331" s="126">
        <f>SUM(R332:R374)</f>
        <v>46.889259999999993</v>
      </c>
      <c r="T331" s="127">
        <f>SUM(T332:T374)</f>
        <v>0</v>
      </c>
      <c r="AR331" s="121" t="s">
        <v>79</v>
      </c>
      <c r="AT331" s="128" t="s">
        <v>71</v>
      </c>
      <c r="AU331" s="128" t="s">
        <v>79</v>
      </c>
      <c r="AY331" s="121" t="s">
        <v>143</v>
      </c>
      <c r="BK331" s="129">
        <f>SUM(BK332:BK374)</f>
        <v>540000</v>
      </c>
    </row>
    <row r="332" spans="2:65" s="1" customFormat="1" ht="24.15" customHeight="1">
      <c r="B332" s="33"/>
      <c r="C332" s="132" t="s">
        <v>363</v>
      </c>
      <c r="D332" s="132" t="s">
        <v>146</v>
      </c>
      <c r="E332" s="133" t="s">
        <v>1296</v>
      </c>
      <c r="F332" s="134" t="s">
        <v>1297</v>
      </c>
      <c r="G332" s="135" t="s">
        <v>149</v>
      </c>
      <c r="H332" s="136">
        <v>2</v>
      </c>
      <c r="I332" s="137">
        <v>31800</v>
      </c>
      <c r="J332" s="138">
        <f>ROUND(I332*H332,2)</f>
        <v>63600</v>
      </c>
      <c r="K332" s="134" t="s">
        <v>150</v>
      </c>
      <c r="L332" s="33"/>
      <c r="M332" s="139" t="s">
        <v>19</v>
      </c>
      <c r="N332" s="140" t="s">
        <v>43</v>
      </c>
      <c r="P332" s="141">
        <f>O332*H332</f>
        <v>0</v>
      </c>
      <c r="Q332" s="141">
        <v>2.273E-2</v>
      </c>
      <c r="R332" s="141">
        <f>Q332*H332</f>
        <v>4.546E-2</v>
      </c>
      <c r="S332" s="141">
        <v>0</v>
      </c>
      <c r="T332" s="142">
        <f>S332*H332</f>
        <v>0</v>
      </c>
      <c r="AR332" s="143" t="s">
        <v>168</v>
      </c>
      <c r="AT332" s="143" t="s">
        <v>146</v>
      </c>
      <c r="AU332" s="143" t="s">
        <v>81</v>
      </c>
      <c r="AY332" s="18" t="s">
        <v>143</v>
      </c>
      <c r="BE332" s="144">
        <f>IF(N332="základní",J332,0)</f>
        <v>63600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79</v>
      </c>
      <c r="BK332" s="144">
        <f>ROUND(I332*H332,2)</f>
        <v>63600</v>
      </c>
      <c r="BL332" s="18" t="s">
        <v>168</v>
      </c>
      <c r="BM332" s="143" t="s">
        <v>1298</v>
      </c>
    </row>
    <row r="333" spans="2:65" s="1" customFormat="1">
      <c r="B333" s="33"/>
      <c r="D333" s="145" t="s">
        <v>152</v>
      </c>
      <c r="F333" s="146" t="s">
        <v>1299</v>
      </c>
      <c r="I333" s="147"/>
      <c r="L333" s="33"/>
      <c r="M333" s="148"/>
      <c r="T333" s="54"/>
      <c r="AT333" s="18" t="s">
        <v>152</v>
      </c>
      <c r="AU333" s="18" t="s">
        <v>81</v>
      </c>
    </row>
    <row r="334" spans="2:65" s="12" customFormat="1">
      <c r="B334" s="159"/>
      <c r="D334" s="160" t="s">
        <v>158</v>
      </c>
      <c r="E334" s="161" t="s">
        <v>19</v>
      </c>
      <c r="F334" s="162" t="s">
        <v>246</v>
      </c>
      <c r="H334" s="161" t="s">
        <v>19</v>
      </c>
      <c r="I334" s="163"/>
      <c r="L334" s="159"/>
      <c r="M334" s="164"/>
      <c r="T334" s="165"/>
      <c r="AT334" s="161" t="s">
        <v>158</v>
      </c>
      <c r="AU334" s="161" t="s">
        <v>81</v>
      </c>
      <c r="AV334" s="12" t="s">
        <v>79</v>
      </c>
      <c r="AW334" s="12" t="s">
        <v>33</v>
      </c>
      <c r="AX334" s="12" t="s">
        <v>72</v>
      </c>
      <c r="AY334" s="161" t="s">
        <v>143</v>
      </c>
    </row>
    <row r="335" spans="2:65" s="12" customFormat="1">
      <c r="B335" s="159"/>
      <c r="D335" s="160" t="s">
        <v>158</v>
      </c>
      <c r="E335" s="161" t="s">
        <v>19</v>
      </c>
      <c r="F335" s="162" t="s">
        <v>1150</v>
      </c>
      <c r="H335" s="161" t="s">
        <v>19</v>
      </c>
      <c r="I335" s="163"/>
      <c r="L335" s="159"/>
      <c r="M335" s="164"/>
      <c r="T335" s="165"/>
      <c r="AT335" s="161" t="s">
        <v>158</v>
      </c>
      <c r="AU335" s="161" t="s">
        <v>81</v>
      </c>
      <c r="AV335" s="12" t="s">
        <v>79</v>
      </c>
      <c r="AW335" s="12" t="s">
        <v>33</v>
      </c>
      <c r="AX335" s="12" t="s">
        <v>72</v>
      </c>
      <c r="AY335" s="161" t="s">
        <v>143</v>
      </c>
    </row>
    <row r="336" spans="2:65" s="13" customFormat="1">
      <c r="B336" s="166"/>
      <c r="D336" s="160" t="s">
        <v>158</v>
      </c>
      <c r="E336" s="167" t="s">
        <v>19</v>
      </c>
      <c r="F336" s="168" t="s">
        <v>1300</v>
      </c>
      <c r="H336" s="169">
        <v>1</v>
      </c>
      <c r="I336" s="170"/>
      <c r="L336" s="166"/>
      <c r="M336" s="171"/>
      <c r="T336" s="172"/>
      <c r="AT336" s="167" t="s">
        <v>158</v>
      </c>
      <c r="AU336" s="167" t="s">
        <v>81</v>
      </c>
      <c r="AV336" s="13" t="s">
        <v>81</v>
      </c>
      <c r="AW336" s="13" t="s">
        <v>33</v>
      </c>
      <c r="AX336" s="13" t="s">
        <v>72</v>
      </c>
      <c r="AY336" s="167" t="s">
        <v>143</v>
      </c>
    </row>
    <row r="337" spans="2:65" s="13" customFormat="1">
      <c r="B337" s="166"/>
      <c r="D337" s="160" t="s">
        <v>158</v>
      </c>
      <c r="E337" s="167" t="s">
        <v>19</v>
      </c>
      <c r="F337" s="168" t="s">
        <v>1301</v>
      </c>
      <c r="H337" s="169">
        <v>1</v>
      </c>
      <c r="I337" s="170"/>
      <c r="L337" s="166"/>
      <c r="M337" s="171"/>
      <c r="T337" s="172"/>
      <c r="AT337" s="167" t="s">
        <v>158</v>
      </c>
      <c r="AU337" s="167" t="s">
        <v>81</v>
      </c>
      <c r="AV337" s="13" t="s">
        <v>81</v>
      </c>
      <c r="AW337" s="13" t="s">
        <v>33</v>
      </c>
      <c r="AX337" s="13" t="s">
        <v>72</v>
      </c>
      <c r="AY337" s="167" t="s">
        <v>143</v>
      </c>
    </row>
    <row r="338" spans="2:65" s="14" customFormat="1">
      <c r="B338" s="173"/>
      <c r="D338" s="160" t="s">
        <v>158</v>
      </c>
      <c r="E338" s="174" t="s">
        <v>19</v>
      </c>
      <c r="F338" s="175" t="s">
        <v>267</v>
      </c>
      <c r="H338" s="176">
        <v>2</v>
      </c>
      <c r="I338" s="177"/>
      <c r="L338" s="173"/>
      <c r="M338" s="178"/>
      <c r="T338" s="179"/>
      <c r="AT338" s="174" t="s">
        <v>158</v>
      </c>
      <c r="AU338" s="174" t="s">
        <v>81</v>
      </c>
      <c r="AV338" s="14" t="s">
        <v>168</v>
      </c>
      <c r="AW338" s="14" t="s">
        <v>33</v>
      </c>
      <c r="AX338" s="14" t="s">
        <v>79</v>
      </c>
      <c r="AY338" s="174" t="s">
        <v>143</v>
      </c>
    </row>
    <row r="339" spans="2:65" s="1" customFormat="1" ht="16.5" customHeight="1">
      <c r="B339" s="33"/>
      <c r="C339" s="149" t="s">
        <v>406</v>
      </c>
      <c r="D339" s="149" t="s">
        <v>154</v>
      </c>
      <c r="E339" s="150" t="s">
        <v>1302</v>
      </c>
      <c r="F339" s="151" t="s">
        <v>1303</v>
      </c>
      <c r="G339" s="152" t="s">
        <v>149</v>
      </c>
      <c r="H339" s="153">
        <v>2</v>
      </c>
      <c r="I339" s="154">
        <v>155000</v>
      </c>
      <c r="J339" s="155">
        <f>ROUND(I339*H339,2)</f>
        <v>310000</v>
      </c>
      <c r="K339" s="151" t="s">
        <v>19</v>
      </c>
      <c r="L339" s="156"/>
      <c r="M339" s="157" t="s">
        <v>19</v>
      </c>
      <c r="N339" s="158" t="s">
        <v>43</v>
      </c>
      <c r="P339" s="141">
        <f>O339*H339</f>
        <v>0</v>
      </c>
      <c r="Q339" s="141">
        <v>17.86</v>
      </c>
      <c r="R339" s="141">
        <f>Q339*H339</f>
        <v>35.72</v>
      </c>
      <c r="S339" s="141">
        <v>0</v>
      </c>
      <c r="T339" s="142">
        <f>S339*H339</f>
        <v>0</v>
      </c>
      <c r="AR339" s="143" t="s">
        <v>144</v>
      </c>
      <c r="AT339" s="143" t="s">
        <v>154</v>
      </c>
      <c r="AU339" s="143" t="s">
        <v>81</v>
      </c>
      <c r="AY339" s="18" t="s">
        <v>143</v>
      </c>
      <c r="BE339" s="144">
        <f>IF(N339="základní",J339,0)</f>
        <v>310000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8" t="s">
        <v>79</v>
      </c>
      <c r="BK339" s="144">
        <f>ROUND(I339*H339,2)</f>
        <v>310000</v>
      </c>
      <c r="BL339" s="18" t="s">
        <v>168</v>
      </c>
      <c r="BM339" s="143" t="s">
        <v>1304</v>
      </c>
    </row>
    <row r="340" spans="2:65" s="12" customFormat="1">
      <c r="B340" s="159"/>
      <c r="D340" s="160" t="s">
        <v>158</v>
      </c>
      <c r="E340" s="161" t="s">
        <v>19</v>
      </c>
      <c r="F340" s="162" t="s">
        <v>1305</v>
      </c>
      <c r="H340" s="161" t="s">
        <v>19</v>
      </c>
      <c r="I340" s="163"/>
      <c r="L340" s="159"/>
      <c r="M340" s="164"/>
      <c r="T340" s="165"/>
      <c r="AT340" s="161" t="s">
        <v>158</v>
      </c>
      <c r="AU340" s="161" t="s">
        <v>81</v>
      </c>
      <c r="AV340" s="12" t="s">
        <v>79</v>
      </c>
      <c r="AW340" s="12" t="s">
        <v>33</v>
      </c>
      <c r="AX340" s="12" t="s">
        <v>72</v>
      </c>
      <c r="AY340" s="161" t="s">
        <v>143</v>
      </c>
    </row>
    <row r="341" spans="2:65" s="12" customFormat="1">
      <c r="B341" s="159"/>
      <c r="D341" s="160" t="s">
        <v>158</v>
      </c>
      <c r="E341" s="161" t="s">
        <v>19</v>
      </c>
      <c r="F341" s="162" t="s">
        <v>1306</v>
      </c>
      <c r="H341" s="161" t="s">
        <v>19</v>
      </c>
      <c r="I341" s="163"/>
      <c r="L341" s="159"/>
      <c r="M341" s="164"/>
      <c r="T341" s="165"/>
      <c r="AT341" s="161" t="s">
        <v>158</v>
      </c>
      <c r="AU341" s="161" t="s">
        <v>81</v>
      </c>
      <c r="AV341" s="12" t="s">
        <v>79</v>
      </c>
      <c r="AW341" s="12" t="s">
        <v>33</v>
      </c>
      <c r="AX341" s="12" t="s">
        <v>72</v>
      </c>
      <c r="AY341" s="161" t="s">
        <v>143</v>
      </c>
    </row>
    <row r="342" spans="2:65" s="13" customFormat="1">
      <c r="B342" s="166"/>
      <c r="D342" s="160" t="s">
        <v>158</v>
      </c>
      <c r="E342" s="167" t="s">
        <v>19</v>
      </c>
      <c r="F342" s="168" t="s">
        <v>1300</v>
      </c>
      <c r="H342" s="169">
        <v>1</v>
      </c>
      <c r="I342" s="170"/>
      <c r="L342" s="166"/>
      <c r="M342" s="171"/>
      <c r="T342" s="172"/>
      <c r="AT342" s="167" t="s">
        <v>158</v>
      </c>
      <c r="AU342" s="167" t="s">
        <v>81</v>
      </c>
      <c r="AV342" s="13" t="s">
        <v>81</v>
      </c>
      <c r="AW342" s="13" t="s">
        <v>33</v>
      </c>
      <c r="AX342" s="13" t="s">
        <v>72</v>
      </c>
      <c r="AY342" s="167" t="s">
        <v>143</v>
      </c>
    </row>
    <row r="343" spans="2:65" s="13" customFormat="1">
      <c r="B343" s="166"/>
      <c r="D343" s="160" t="s">
        <v>158</v>
      </c>
      <c r="E343" s="167" t="s">
        <v>19</v>
      </c>
      <c r="F343" s="168" t="s">
        <v>1301</v>
      </c>
      <c r="H343" s="169">
        <v>1</v>
      </c>
      <c r="I343" s="170"/>
      <c r="L343" s="166"/>
      <c r="M343" s="171"/>
      <c r="T343" s="172"/>
      <c r="AT343" s="167" t="s">
        <v>158</v>
      </c>
      <c r="AU343" s="167" t="s">
        <v>81</v>
      </c>
      <c r="AV343" s="13" t="s">
        <v>81</v>
      </c>
      <c r="AW343" s="13" t="s">
        <v>33</v>
      </c>
      <c r="AX343" s="13" t="s">
        <v>72</v>
      </c>
      <c r="AY343" s="167" t="s">
        <v>143</v>
      </c>
    </row>
    <row r="344" spans="2:65" s="14" customFormat="1">
      <c r="B344" s="173"/>
      <c r="D344" s="160" t="s">
        <v>158</v>
      </c>
      <c r="E344" s="174" t="s">
        <v>19</v>
      </c>
      <c r="F344" s="175" t="s">
        <v>267</v>
      </c>
      <c r="H344" s="176">
        <v>2</v>
      </c>
      <c r="I344" s="177"/>
      <c r="L344" s="173"/>
      <c r="M344" s="178"/>
      <c r="T344" s="179"/>
      <c r="AT344" s="174" t="s">
        <v>158</v>
      </c>
      <c r="AU344" s="174" t="s">
        <v>81</v>
      </c>
      <c r="AV344" s="14" t="s">
        <v>168</v>
      </c>
      <c r="AW344" s="14" t="s">
        <v>33</v>
      </c>
      <c r="AX344" s="14" t="s">
        <v>79</v>
      </c>
      <c r="AY344" s="174" t="s">
        <v>143</v>
      </c>
    </row>
    <row r="345" spans="2:65" s="1" customFormat="1" ht="16.5" customHeight="1">
      <c r="B345" s="33"/>
      <c r="C345" s="132" t="s">
        <v>689</v>
      </c>
      <c r="D345" s="132" t="s">
        <v>146</v>
      </c>
      <c r="E345" s="133" t="s">
        <v>1307</v>
      </c>
      <c r="F345" s="134" t="s">
        <v>1308</v>
      </c>
      <c r="G345" s="135" t="s">
        <v>149</v>
      </c>
      <c r="H345" s="136">
        <v>2</v>
      </c>
      <c r="I345" s="137">
        <v>10200</v>
      </c>
      <c r="J345" s="138">
        <f>ROUND(I345*H345,2)</f>
        <v>20400</v>
      </c>
      <c r="K345" s="134" t="s">
        <v>19</v>
      </c>
      <c r="L345" s="33"/>
      <c r="M345" s="139" t="s">
        <v>19</v>
      </c>
      <c r="N345" s="140" t="s">
        <v>43</v>
      </c>
      <c r="P345" s="141">
        <f>O345*H345</f>
        <v>0</v>
      </c>
      <c r="Q345" s="141">
        <v>1.6899999999999998E-2</v>
      </c>
      <c r="R345" s="141">
        <f>Q345*H345</f>
        <v>3.3799999999999997E-2</v>
      </c>
      <c r="S345" s="141">
        <v>0</v>
      </c>
      <c r="T345" s="142">
        <f>S345*H345</f>
        <v>0</v>
      </c>
      <c r="AR345" s="143" t="s">
        <v>168</v>
      </c>
      <c r="AT345" s="143" t="s">
        <v>146</v>
      </c>
      <c r="AU345" s="143" t="s">
        <v>81</v>
      </c>
      <c r="AY345" s="18" t="s">
        <v>143</v>
      </c>
      <c r="BE345" s="144">
        <f>IF(N345="základní",J345,0)</f>
        <v>20400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8" t="s">
        <v>79</v>
      </c>
      <c r="BK345" s="144">
        <f>ROUND(I345*H345,2)</f>
        <v>20400</v>
      </c>
      <c r="BL345" s="18" t="s">
        <v>168</v>
      </c>
      <c r="BM345" s="143" t="s">
        <v>1309</v>
      </c>
    </row>
    <row r="346" spans="2:65" s="12" customFormat="1">
      <c r="B346" s="159"/>
      <c r="D346" s="160" t="s">
        <v>158</v>
      </c>
      <c r="E346" s="161" t="s">
        <v>19</v>
      </c>
      <c r="F346" s="162" t="s">
        <v>246</v>
      </c>
      <c r="H346" s="161" t="s">
        <v>19</v>
      </c>
      <c r="I346" s="163"/>
      <c r="L346" s="159"/>
      <c r="M346" s="164"/>
      <c r="T346" s="165"/>
      <c r="AT346" s="161" t="s">
        <v>158</v>
      </c>
      <c r="AU346" s="161" t="s">
        <v>81</v>
      </c>
      <c r="AV346" s="12" t="s">
        <v>79</v>
      </c>
      <c r="AW346" s="12" t="s">
        <v>33</v>
      </c>
      <c r="AX346" s="12" t="s">
        <v>72</v>
      </c>
      <c r="AY346" s="161" t="s">
        <v>143</v>
      </c>
    </row>
    <row r="347" spans="2:65" s="12" customFormat="1">
      <c r="B347" s="159"/>
      <c r="D347" s="160" t="s">
        <v>158</v>
      </c>
      <c r="E347" s="161" t="s">
        <v>19</v>
      </c>
      <c r="F347" s="162" t="s">
        <v>1150</v>
      </c>
      <c r="H347" s="161" t="s">
        <v>19</v>
      </c>
      <c r="I347" s="163"/>
      <c r="L347" s="159"/>
      <c r="M347" s="164"/>
      <c r="T347" s="165"/>
      <c r="AT347" s="161" t="s">
        <v>158</v>
      </c>
      <c r="AU347" s="161" t="s">
        <v>81</v>
      </c>
      <c r="AV347" s="12" t="s">
        <v>79</v>
      </c>
      <c r="AW347" s="12" t="s">
        <v>33</v>
      </c>
      <c r="AX347" s="12" t="s">
        <v>72</v>
      </c>
      <c r="AY347" s="161" t="s">
        <v>143</v>
      </c>
    </row>
    <row r="348" spans="2:65" s="13" customFormat="1">
      <c r="B348" s="166"/>
      <c r="D348" s="160" t="s">
        <v>158</v>
      </c>
      <c r="E348" s="167" t="s">
        <v>19</v>
      </c>
      <c r="F348" s="168" t="s">
        <v>1300</v>
      </c>
      <c r="H348" s="169">
        <v>1</v>
      </c>
      <c r="I348" s="170"/>
      <c r="L348" s="166"/>
      <c r="M348" s="171"/>
      <c r="T348" s="172"/>
      <c r="AT348" s="167" t="s">
        <v>158</v>
      </c>
      <c r="AU348" s="167" t="s">
        <v>81</v>
      </c>
      <c r="AV348" s="13" t="s">
        <v>81</v>
      </c>
      <c r="AW348" s="13" t="s">
        <v>33</v>
      </c>
      <c r="AX348" s="13" t="s">
        <v>72</v>
      </c>
      <c r="AY348" s="167" t="s">
        <v>143</v>
      </c>
    </row>
    <row r="349" spans="2:65" s="13" customFormat="1">
      <c r="B349" s="166"/>
      <c r="D349" s="160" t="s">
        <v>158</v>
      </c>
      <c r="E349" s="167" t="s">
        <v>19</v>
      </c>
      <c r="F349" s="168" t="s">
        <v>1301</v>
      </c>
      <c r="H349" s="169">
        <v>1</v>
      </c>
      <c r="I349" s="170"/>
      <c r="L349" s="166"/>
      <c r="M349" s="171"/>
      <c r="T349" s="172"/>
      <c r="AT349" s="167" t="s">
        <v>158</v>
      </c>
      <c r="AU349" s="167" t="s">
        <v>81</v>
      </c>
      <c r="AV349" s="13" t="s">
        <v>81</v>
      </c>
      <c r="AW349" s="13" t="s">
        <v>33</v>
      </c>
      <c r="AX349" s="13" t="s">
        <v>72</v>
      </c>
      <c r="AY349" s="167" t="s">
        <v>143</v>
      </c>
    </row>
    <row r="350" spans="2:65" s="14" customFormat="1">
      <c r="B350" s="173"/>
      <c r="D350" s="160" t="s">
        <v>158</v>
      </c>
      <c r="E350" s="174" t="s">
        <v>19</v>
      </c>
      <c r="F350" s="175" t="s">
        <v>267</v>
      </c>
      <c r="H350" s="176">
        <v>2</v>
      </c>
      <c r="I350" s="177"/>
      <c r="L350" s="173"/>
      <c r="M350" s="178"/>
      <c r="T350" s="179"/>
      <c r="AT350" s="174" t="s">
        <v>158</v>
      </c>
      <c r="AU350" s="174" t="s">
        <v>81</v>
      </c>
      <c r="AV350" s="14" t="s">
        <v>168</v>
      </c>
      <c r="AW350" s="14" t="s">
        <v>33</v>
      </c>
      <c r="AX350" s="14" t="s">
        <v>79</v>
      </c>
      <c r="AY350" s="174" t="s">
        <v>143</v>
      </c>
    </row>
    <row r="351" spans="2:65" s="12" customFormat="1">
      <c r="B351" s="159"/>
      <c r="D351" s="160" t="s">
        <v>158</v>
      </c>
      <c r="E351" s="161" t="s">
        <v>19</v>
      </c>
      <c r="F351" s="162" t="s">
        <v>1310</v>
      </c>
      <c r="H351" s="161" t="s">
        <v>19</v>
      </c>
      <c r="I351" s="163"/>
      <c r="L351" s="159"/>
      <c r="M351" s="164"/>
      <c r="T351" s="165"/>
      <c r="AT351" s="161" t="s">
        <v>158</v>
      </c>
      <c r="AU351" s="161" t="s">
        <v>81</v>
      </c>
      <c r="AV351" s="12" t="s">
        <v>79</v>
      </c>
      <c r="AW351" s="12" t="s">
        <v>33</v>
      </c>
      <c r="AX351" s="12" t="s">
        <v>72</v>
      </c>
      <c r="AY351" s="161" t="s">
        <v>143</v>
      </c>
    </row>
    <row r="352" spans="2:65" s="12" customFormat="1">
      <c r="B352" s="159"/>
      <c r="D352" s="160" t="s">
        <v>158</v>
      </c>
      <c r="E352" s="161" t="s">
        <v>19</v>
      </c>
      <c r="F352" s="162" t="s">
        <v>1311</v>
      </c>
      <c r="H352" s="161" t="s">
        <v>19</v>
      </c>
      <c r="I352" s="163"/>
      <c r="L352" s="159"/>
      <c r="M352" s="164"/>
      <c r="T352" s="165"/>
      <c r="AT352" s="161" t="s">
        <v>158</v>
      </c>
      <c r="AU352" s="161" t="s">
        <v>81</v>
      </c>
      <c r="AV352" s="12" t="s">
        <v>79</v>
      </c>
      <c r="AW352" s="12" t="s">
        <v>33</v>
      </c>
      <c r="AX352" s="12" t="s">
        <v>72</v>
      </c>
      <c r="AY352" s="161" t="s">
        <v>143</v>
      </c>
    </row>
    <row r="353" spans="2:65" s="12" customFormat="1">
      <c r="B353" s="159"/>
      <c r="D353" s="160" t="s">
        <v>158</v>
      </c>
      <c r="E353" s="161" t="s">
        <v>19</v>
      </c>
      <c r="F353" s="162" t="s">
        <v>1312</v>
      </c>
      <c r="H353" s="161" t="s">
        <v>19</v>
      </c>
      <c r="I353" s="163"/>
      <c r="L353" s="159"/>
      <c r="M353" s="164"/>
      <c r="T353" s="165"/>
      <c r="AT353" s="161" t="s">
        <v>158</v>
      </c>
      <c r="AU353" s="161" t="s">
        <v>81</v>
      </c>
      <c r="AV353" s="12" t="s">
        <v>79</v>
      </c>
      <c r="AW353" s="12" t="s">
        <v>33</v>
      </c>
      <c r="AX353" s="12" t="s">
        <v>72</v>
      </c>
      <c r="AY353" s="161" t="s">
        <v>143</v>
      </c>
    </row>
    <row r="354" spans="2:65" s="1" customFormat="1" ht="16.5" customHeight="1">
      <c r="B354" s="33"/>
      <c r="C354" s="149" t="s">
        <v>415</v>
      </c>
      <c r="D354" s="149" t="s">
        <v>154</v>
      </c>
      <c r="E354" s="150" t="s">
        <v>1313</v>
      </c>
      <c r="F354" s="151" t="s">
        <v>1314</v>
      </c>
      <c r="G354" s="152" t="s">
        <v>149</v>
      </c>
      <c r="H354" s="153">
        <v>2</v>
      </c>
      <c r="I354" s="154">
        <v>10800</v>
      </c>
      <c r="J354" s="155">
        <f>ROUND(I354*H354,2)</f>
        <v>21600</v>
      </c>
      <c r="K354" s="151" t="s">
        <v>19</v>
      </c>
      <c r="L354" s="156"/>
      <c r="M354" s="157" t="s">
        <v>19</v>
      </c>
      <c r="N354" s="158" t="s">
        <v>43</v>
      </c>
      <c r="P354" s="141">
        <f>O354*H354</f>
        <v>0</v>
      </c>
      <c r="Q354" s="141">
        <v>1</v>
      </c>
      <c r="R354" s="141">
        <f>Q354*H354</f>
        <v>2</v>
      </c>
      <c r="S354" s="141">
        <v>0</v>
      </c>
      <c r="T354" s="142">
        <f>S354*H354</f>
        <v>0</v>
      </c>
      <c r="AR354" s="143" t="s">
        <v>144</v>
      </c>
      <c r="AT354" s="143" t="s">
        <v>154</v>
      </c>
      <c r="AU354" s="143" t="s">
        <v>81</v>
      </c>
      <c r="AY354" s="18" t="s">
        <v>143</v>
      </c>
      <c r="BE354" s="144">
        <f>IF(N354="základní",J354,0)</f>
        <v>21600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8" t="s">
        <v>79</v>
      </c>
      <c r="BK354" s="144">
        <f>ROUND(I354*H354,2)</f>
        <v>21600</v>
      </c>
      <c r="BL354" s="18" t="s">
        <v>168</v>
      </c>
      <c r="BM354" s="143" t="s">
        <v>1315</v>
      </c>
    </row>
    <row r="355" spans="2:65" s="12" customFormat="1">
      <c r="B355" s="159"/>
      <c r="D355" s="160" t="s">
        <v>158</v>
      </c>
      <c r="E355" s="161" t="s">
        <v>19</v>
      </c>
      <c r="F355" s="162" t="s">
        <v>1316</v>
      </c>
      <c r="H355" s="161" t="s">
        <v>19</v>
      </c>
      <c r="I355" s="163"/>
      <c r="L355" s="159"/>
      <c r="M355" s="164"/>
      <c r="T355" s="165"/>
      <c r="AT355" s="161" t="s">
        <v>158</v>
      </c>
      <c r="AU355" s="161" t="s">
        <v>81</v>
      </c>
      <c r="AV355" s="12" t="s">
        <v>79</v>
      </c>
      <c r="AW355" s="12" t="s">
        <v>33</v>
      </c>
      <c r="AX355" s="12" t="s">
        <v>72</v>
      </c>
      <c r="AY355" s="161" t="s">
        <v>143</v>
      </c>
    </row>
    <row r="356" spans="2:65" s="12" customFormat="1">
      <c r="B356" s="159"/>
      <c r="D356" s="160" t="s">
        <v>158</v>
      </c>
      <c r="E356" s="161" t="s">
        <v>19</v>
      </c>
      <c r="F356" s="162" t="s">
        <v>1306</v>
      </c>
      <c r="H356" s="161" t="s">
        <v>19</v>
      </c>
      <c r="I356" s="163"/>
      <c r="L356" s="159"/>
      <c r="M356" s="164"/>
      <c r="T356" s="165"/>
      <c r="AT356" s="161" t="s">
        <v>158</v>
      </c>
      <c r="AU356" s="161" t="s">
        <v>81</v>
      </c>
      <c r="AV356" s="12" t="s">
        <v>79</v>
      </c>
      <c r="AW356" s="12" t="s">
        <v>33</v>
      </c>
      <c r="AX356" s="12" t="s">
        <v>72</v>
      </c>
      <c r="AY356" s="161" t="s">
        <v>143</v>
      </c>
    </row>
    <row r="357" spans="2:65" s="13" customFormat="1">
      <c r="B357" s="166"/>
      <c r="D357" s="160" t="s">
        <v>158</v>
      </c>
      <c r="E357" s="167" t="s">
        <v>19</v>
      </c>
      <c r="F357" s="168" t="s">
        <v>1300</v>
      </c>
      <c r="H357" s="169">
        <v>1</v>
      </c>
      <c r="I357" s="170"/>
      <c r="L357" s="166"/>
      <c r="M357" s="171"/>
      <c r="T357" s="172"/>
      <c r="AT357" s="167" t="s">
        <v>158</v>
      </c>
      <c r="AU357" s="167" t="s">
        <v>81</v>
      </c>
      <c r="AV357" s="13" t="s">
        <v>81</v>
      </c>
      <c r="AW357" s="13" t="s">
        <v>33</v>
      </c>
      <c r="AX357" s="13" t="s">
        <v>72</v>
      </c>
      <c r="AY357" s="167" t="s">
        <v>143</v>
      </c>
    </row>
    <row r="358" spans="2:65" s="13" customFormat="1">
      <c r="B358" s="166"/>
      <c r="D358" s="160" t="s">
        <v>158</v>
      </c>
      <c r="E358" s="167" t="s">
        <v>19</v>
      </c>
      <c r="F358" s="168" t="s">
        <v>1301</v>
      </c>
      <c r="H358" s="169">
        <v>1</v>
      </c>
      <c r="I358" s="170"/>
      <c r="L358" s="166"/>
      <c r="M358" s="171"/>
      <c r="T358" s="172"/>
      <c r="AT358" s="167" t="s">
        <v>158</v>
      </c>
      <c r="AU358" s="167" t="s">
        <v>81</v>
      </c>
      <c r="AV358" s="13" t="s">
        <v>81</v>
      </c>
      <c r="AW358" s="13" t="s">
        <v>33</v>
      </c>
      <c r="AX358" s="13" t="s">
        <v>72</v>
      </c>
      <c r="AY358" s="167" t="s">
        <v>143</v>
      </c>
    </row>
    <row r="359" spans="2:65" s="14" customFormat="1">
      <c r="B359" s="173"/>
      <c r="D359" s="160" t="s">
        <v>158</v>
      </c>
      <c r="E359" s="174" t="s">
        <v>19</v>
      </c>
      <c r="F359" s="175" t="s">
        <v>267</v>
      </c>
      <c r="H359" s="176">
        <v>2</v>
      </c>
      <c r="I359" s="177"/>
      <c r="L359" s="173"/>
      <c r="M359" s="178"/>
      <c r="T359" s="179"/>
      <c r="AT359" s="174" t="s">
        <v>158</v>
      </c>
      <c r="AU359" s="174" t="s">
        <v>81</v>
      </c>
      <c r="AV359" s="14" t="s">
        <v>168</v>
      </c>
      <c r="AW359" s="14" t="s">
        <v>33</v>
      </c>
      <c r="AX359" s="14" t="s">
        <v>79</v>
      </c>
      <c r="AY359" s="174" t="s">
        <v>143</v>
      </c>
    </row>
    <row r="360" spans="2:65" s="1" customFormat="1" ht="24.15" customHeight="1">
      <c r="B360" s="33"/>
      <c r="C360" s="132" t="s">
        <v>709</v>
      </c>
      <c r="D360" s="132" t="s">
        <v>146</v>
      </c>
      <c r="E360" s="133" t="s">
        <v>1317</v>
      </c>
      <c r="F360" s="134" t="s">
        <v>1318</v>
      </c>
      <c r="G360" s="135" t="s">
        <v>149</v>
      </c>
      <c r="H360" s="136">
        <v>2</v>
      </c>
      <c r="I360" s="137">
        <v>20400</v>
      </c>
      <c r="J360" s="138">
        <f>ROUND(I360*H360,2)</f>
        <v>40800</v>
      </c>
      <c r="K360" s="134" t="s">
        <v>150</v>
      </c>
      <c r="L360" s="33"/>
      <c r="M360" s="139" t="s">
        <v>19</v>
      </c>
      <c r="N360" s="140" t="s">
        <v>43</v>
      </c>
      <c r="P360" s="141">
        <f>O360*H360</f>
        <v>0</v>
      </c>
      <c r="Q360" s="141">
        <v>0.20499999999999999</v>
      </c>
      <c r="R360" s="141">
        <f>Q360*H360</f>
        <v>0.41</v>
      </c>
      <c r="S360" s="141">
        <v>0</v>
      </c>
      <c r="T360" s="142">
        <f>S360*H360</f>
        <v>0</v>
      </c>
      <c r="AR360" s="143" t="s">
        <v>168</v>
      </c>
      <c r="AT360" s="143" t="s">
        <v>146</v>
      </c>
      <c r="AU360" s="143" t="s">
        <v>81</v>
      </c>
      <c r="AY360" s="18" t="s">
        <v>143</v>
      </c>
      <c r="BE360" s="144">
        <f>IF(N360="základní",J360,0)</f>
        <v>40800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8" t="s">
        <v>79</v>
      </c>
      <c r="BK360" s="144">
        <f>ROUND(I360*H360,2)</f>
        <v>40800</v>
      </c>
      <c r="BL360" s="18" t="s">
        <v>168</v>
      </c>
      <c r="BM360" s="143" t="s">
        <v>1319</v>
      </c>
    </row>
    <row r="361" spans="2:65" s="1" customFormat="1">
      <c r="B361" s="33"/>
      <c r="D361" s="145" t="s">
        <v>152</v>
      </c>
      <c r="F361" s="146" t="s">
        <v>1320</v>
      </c>
      <c r="I361" s="147"/>
      <c r="L361" s="33"/>
      <c r="M361" s="148"/>
      <c r="T361" s="54"/>
      <c r="AT361" s="18" t="s">
        <v>152</v>
      </c>
      <c r="AU361" s="18" t="s">
        <v>81</v>
      </c>
    </row>
    <row r="362" spans="2:65" s="12" customFormat="1">
      <c r="B362" s="159"/>
      <c r="D362" s="160" t="s">
        <v>158</v>
      </c>
      <c r="E362" s="161" t="s">
        <v>19</v>
      </c>
      <c r="F362" s="162" t="s">
        <v>246</v>
      </c>
      <c r="H362" s="161" t="s">
        <v>19</v>
      </c>
      <c r="I362" s="163"/>
      <c r="L362" s="159"/>
      <c r="M362" s="164"/>
      <c r="T362" s="165"/>
      <c r="AT362" s="161" t="s">
        <v>158</v>
      </c>
      <c r="AU362" s="161" t="s">
        <v>81</v>
      </c>
      <c r="AV362" s="12" t="s">
        <v>79</v>
      </c>
      <c r="AW362" s="12" t="s">
        <v>33</v>
      </c>
      <c r="AX362" s="12" t="s">
        <v>72</v>
      </c>
      <c r="AY362" s="161" t="s">
        <v>143</v>
      </c>
    </row>
    <row r="363" spans="2:65" s="12" customFormat="1">
      <c r="B363" s="159"/>
      <c r="D363" s="160" t="s">
        <v>158</v>
      </c>
      <c r="E363" s="161" t="s">
        <v>19</v>
      </c>
      <c r="F363" s="162" t="s">
        <v>1150</v>
      </c>
      <c r="H363" s="161" t="s">
        <v>19</v>
      </c>
      <c r="I363" s="163"/>
      <c r="L363" s="159"/>
      <c r="M363" s="164"/>
      <c r="T363" s="165"/>
      <c r="AT363" s="161" t="s">
        <v>158</v>
      </c>
      <c r="AU363" s="161" t="s">
        <v>81</v>
      </c>
      <c r="AV363" s="12" t="s">
        <v>79</v>
      </c>
      <c r="AW363" s="12" t="s">
        <v>33</v>
      </c>
      <c r="AX363" s="12" t="s">
        <v>72</v>
      </c>
      <c r="AY363" s="161" t="s">
        <v>143</v>
      </c>
    </row>
    <row r="364" spans="2:65" s="13" customFormat="1">
      <c r="B364" s="166"/>
      <c r="D364" s="160" t="s">
        <v>158</v>
      </c>
      <c r="E364" s="167" t="s">
        <v>19</v>
      </c>
      <c r="F364" s="168" t="s">
        <v>1300</v>
      </c>
      <c r="H364" s="169">
        <v>1</v>
      </c>
      <c r="I364" s="170"/>
      <c r="L364" s="166"/>
      <c r="M364" s="171"/>
      <c r="T364" s="172"/>
      <c r="AT364" s="167" t="s">
        <v>158</v>
      </c>
      <c r="AU364" s="167" t="s">
        <v>81</v>
      </c>
      <c r="AV364" s="13" t="s">
        <v>81</v>
      </c>
      <c r="AW364" s="13" t="s">
        <v>33</v>
      </c>
      <c r="AX364" s="13" t="s">
        <v>72</v>
      </c>
      <c r="AY364" s="167" t="s">
        <v>143</v>
      </c>
    </row>
    <row r="365" spans="2:65" s="13" customFormat="1">
      <c r="B365" s="166"/>
      <c r="D365" s="160" t="s">
        <v>158</v>
      </c>
      <c r="E365" s="167" t="s">
        <v>19</v>
      </c>
      <c r="F365" s="168" t="s">
        <v>1301</v>
      </c>
      <c r="H365" s="169">
        <v>1</v>
      </c>
      <c r="I365" s="170"/>
      <c r="L365" s="166"/>
      <c r="M365" s="171"/>
      <c r="T365" s="172"/>
      <c r="AT365" s="167" t="s">
        <v>158</v>
      </c>
      <c r="AU365" s="167" t="s">
        <v>81</v>
      </c>
      <c r="AV365" s="13" t="s">
        <v>81</v>
      </c>
      <c r="AW365" s="13" t="s">
        <v>33</v>
      </c>
      <c r="AX365" s="13" t="s">
        <v>72</v>
      </c>
      <c r="AY365" s="167" t="s">
        <v>143</v>
      </c>
    </row>
    <row r="366" spans="2:65" s="14" customFormat="1">
      <c r="B366" s="173"/>
      <c r="D366" s="160" t="s">
        <v>158</v>
      </c>
      <c r="E366" s="174" t="s">
        <v>19</v>
      </c>
      <c r="F366" s="175" t="s">
        <v>267</v>
      </c>
      <c r="H366" s="176">
        <v>2</v>
      </c>
      <c r="I366" s="177"/>
      <c r="L366" s="173"/>
      <c r="M366" s="178"/>
      <c r="T366" s="179"/>
      <c r="AT366" s="174" t="s">
        <v>158</v>
      </c>
      <c r="AU366" s="174" t="s">
        <v>81</v>
      </c>
      <c r="AV366" s="14" t="s">
        <v>168</v>
      </c>
      <c r="AW366" s="14" t="s">
        <v>33</v>
      </c>
      <c r="AX366" s="14" t="s">
        <v>79</v>
      </c>
      <c r="AY366" s="174" t="s">
        <v>143</v>
      </c>
    </row>
    <row r="367" spans="2:65" s="12" customFormat="1">
      <c r="B367" s="159"/>
      <c r="D367" s="160" t="s">
        <v>158</v>
      </c>
      <c r="E367" s="161" t="s">
        <v>19</v>
      </c>
      <c r="F367" s="162" t="s">
        <v>1311</v>
      </c>
      <c r="H367" s="161" t="s">
        <v>19</v>
      </c>
      <c r="I367" s="163"/>
      <c r="L367" s="159"/>
      <c r="M367" s="164"/>
      <c r="T367" s="165"/>
      <c r="AT367" s="161" t="s">
        <v>158</v>
      </c>
      <c r="AU367" s="161" t="s">
        <v>81</v>
      </c>
      <c r="AV367" s="12" t="s">
        <v>79</v>
      </c>
      <c r="AW367" s="12" t="s">
        <v>33</v>
      </c>
      <c r="AX367" s="12" t="s">
        <v>72</v>
      </c>
      <c r="AY367" s="161" t="s">
        <v>143</v>
      </c>
    </row>
    <row r="368" spans="2:65" s="12" customFormat="1">
      <c r="B368" s="159"/>
      <c r="D368" s="160" t="s">
        <v>158</v>
      </c>
      <c r="E368" s="161" t="s">
        <v>19</v>
      </c>
      <c r="F368" s="162" t="s">
        <v>1312</v>
      </c>
      <c r="H368" s="161" t="s">
        <v>19</v>
      </c>
      <c r="I368" s="163"/>
      <c r="L368" s="159"/>
      <c r="M368" s="164"/>
      <c r="T368" s="165"/>
      <c r="AT368" s="161" t="s">
        <v>158</v>
      </c>
      <c r="AU368" s="161" t="s">
        <v>81</v>
      </c>
      <c r="AV368" s="12" t="s">
        <v>79</v>
      </c>
      <c r="AW368" s="12" t="s">
        <v>33</v>
      </c>
      <c r="AX368" s="12" t="s">
        <v>72</v>
      </c>
      <c r="AY368" s="161" t="s">
        <v>143</v>
      </c>
    </row>
    <row r="369" spans="2:65" s="1" customFormat="1" ht="21.75" customHeight="1">
      <c r="B369" s="33"/>
      <c r="C369" s="149" t="s">
        <v>420</v>
      </c>
      <c r="D369" s="149" t="s">
        <v>154</v>
      </c>
      <c r="E369" s="150" t="s">
        <v>1321</v>
      </c>
      <c r="F369" s="151" t="s">
        <v>1322</v>
      </c>
      <c r="G369" s="152" t="s">
        <v>149</v>
      </c>
      <c r="H369" s="153">
        <v>2</v>
      </c>
      <c r="I369" s="154">
        <v>41800</v>
      </c>
      <c r="J369" s="155">
        <f>ROUND(I369*H369,2)</f>
        <v>83600</v>
      </c>
      <c r="K369" s="151" t="s">
        <v>19</v>
      </c>
      <c r="L369" s="156"/>
      <c r="M369" s="157" t="s">
        <v>19</v>
      </c>
      <c r="N369" s="158" t="s">
        <v>43</v>
      </c>
      <c r="P369" s="141">
        <f>O369*H369</f>
        <v>0</v>
      </c>
      <c r="Q369" s="141">
        <v>4.34</v>
      </c>
      <c r="R369" s="141">
        <f>Q369*H369</f>
        <v>8.68</v>
      </c>
      <c r="S369" s="141">
        <v>0</v>
      </c>
      <c r="T369" s="142">
        <f>S369*H369</f>
        <v>0</v>
      </c>
      <c r="AR369" s="143" t="s">
        <v>144</v>
      </c>
      <c r="AT369" s="143" t="s">
        <v>154</v>
      </c>
      <c r="AU369" s="143" t="s">
        <v>81</v>
      </c>
      <c r="AY369" s="18" t="s">
        <v>143</v>
      </c>
      <c r="BE369" s="144">
        <f>IF(N369="základní",J369,0)</f>
        <v>83600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8" t="s">
        <v>79</v>
      </c>
      <c r="BK369" s="144">
        <f>ROUND(I369*H369,2)</f>
        <v>83600</v>
      </c>
      <c r="BL369" s="18" t="s">
        <v>168</v>
      </c>
      <c r="BM369" s="143" t="s">
        <v>1323</v>
      </c>
    </row>
    <row r="370" spans="2:65" s="12" customFormat="1">
      <c r="B370" s="159"/>
      <c r="D370" s="160" t="s">
        <v>158</v>
      </c>
      <c r="E370" s="161" t="s">
        <v>19</v>
      </c>
      <c r="F370" s="162" t="s">
        <v>1324</v>
      </c>
      <c r="H370" s="161" t="s">
        <v>19</v>
      </c>
      <c r="I370" s="163"/>
      <c r="L370" s="159"/>
      <c r="M370" s="164"/>
      <c r="T370" s="165"/>
      <c r="AT370" s="161" t="s">
        <v>158</v>
      </c>
      <c r="AU370" s="161" t="s">
        <v>81</v>
      </c>
      <c r="AV370" s="12" t="s">
        <v>79</v>
      </c>
      <c r="AW370" s="12" t="s">
        <v>33</v>
      </c>
      <c r="AX370" s="12" t="s">
        <v>72</v>
      </c>
      <c r="AY370" s="161" t="s">
        <v>143</v>
      </c>
    </row>
    <row r="371" spans="2:65" s="12" customFormat="1">
      <c r="B371" s="159"/>
      <c r="D371" s="160" t="s">
        <v>158</v>
      </c>
      <c r="E371" s="161" t="s">
        <v>19</v>
      </c>
      <c r="F371" s="162" t="s">
        <v>1306</v>
      </c>
      <c r="H371" s="161" t="s">
        <v>19</v>
      </c>
      <c r="I371" s="163"/>
      <c r="L371" s="159"/>
      <c r="M371" s="164"/>
      <c r="T371" s="165"/>
      <c r="AT371" s="161" t="s">
        <v>158</v>
      </c>
      <c r="AU371" s="161" t="s">
        <v>81</v>
      </c>
      <c r="AV371" s="12" t="s">
        <v>79</v>
      </c>
      <c r="AW371" s="12" t="s">
        <v>33</v>
      </c>
      <c r="AX371" s="12" t="s">
        <v>72</v>
      </c>
      <c r="AY371" s="161" t="s">
        <v>143</v>
      </c>
    </row>
    <row r="372" spans="2:65" s="13" customFormat="1">
      <c r="B372" s="166"/>
      <c r="D372" s="160" t="s">
        <v>158</v>
      </c>
      <c r="E372" s="167" t="s">
        <v>19</v>
      </c>
      <c r="F372" s="168" t="s">
        <v>1300</v>
      </c>
      <c r="H372" s="169">
        <v>1</v>
      </c>
      <c r="I372" s="170"/>
      <c r="L372" s="166"/>
      <c r="M372" s="171"/>
      <c r="T372" s="172"/>
      <c r="AT372" s="167" t="s">
        <v>158</v>
      </c>
      <c r="AU372" s="167" t="s">
        <v>81</v>
      </c>
      <c r="AV372" s="13" t="s">
        <v>81</v>
      </c>
      <c r="AW372" s="13" t="s">
        <v>33</v>
      </c>
      <c r="AX372" s="13" t="s">
        <v>72</v>
      </c>
      <c r="AY372" s="167" t="s">
        <v>143</v>
      </c>
    </row>
    <row r="373" spans="2:65" s="13" customFormat="1">
      <c r="B373" s="166"/>
      <c r="D373" s="160" t="s">
        <v>158</v>
      </c>
      <c r="E373" s="167" t="s">
        <v>19</v>
      </c>
      <c r="F373" s="168" t="s">
        <v>1301</v>
      </c>
      <c r="H373" s="169">
        <v>1</v>
      </c>
      <c r="I373" s="170"/>
      <c r="L373" s="166"/>
      <c r="M373" s="171"/>
      <c r="T373" s="172"/>
      <c r="AT373" s="167" t="s">
        <v>158</v>
      </c>
      <c r="AU373" s="167" t="s">
        <v>81</v>
      </c>
      <c r="AV373" s="13" t="s">
        <v>81</v>
      </c>
      <c r="AW373" s="13" t="s">
        <v>33</v>
      </c>
      <c r="AX373" s="13" t="s">
        <v>72</v>
      </c>
      <c r="AY373" s="167" t="s">
        <v>143</v>
      </c>
    </row>
    <row r="374" spans="2:65" s="14" customFormat="1">
      <c r="B374" s="173"/>
      <c r="D374" s="160" t="s">
        <v>158</v>
      </c>
      <c r="E374" s="174" t="s">
        <v>19</v>
      </c>
      <c r="F374" s="175" t="s">
        <v>267</v>
      </c>
      <c r="H374" s="176">
        <v>2</v>
      </c>
      <c r="I374" s="177"/>
      <c r="L374" s="173"/>
      <c r="M374" s="178"/>
      <c r="T374" s="179"/>
      <c r="AT374" s="174" t="s">
        <v>158</v>
      </c>
      <c r="AU374" s="174" t="s">
        <v>81</v>
      </c>
      <c r="AV374" s="14" t="s">
        <v>168</v>
      </c>
      <c r="AW374" s="14" t="s">
        <v>33</v>
      </c>
      <c r="AX374" s="14" t="s">
        <v>79</v>
      </c>
      <c r="AY374" s="174" t="s">
        <v>143</v>
      </c>
    </row>
    <row r="375" spans="2:65" s="11" customFormat="1" ht="22.8" customHeight="1">
      <c r="B375" s="120"/>
      <c r="D375" s="121" t="s">
        <v>71</v>
      </c>
      <c r="E375" s="130" t="s">
        <v>168</v>
      </c>
      <c r="F375" s="130" t="s">
        <v>816</v>
      </c>
      <c r="I375" s="123"/>
      <c r="J375" s="131">
        <f>BK375</f>
        <v>37245.300000000003</v>
      </c>
      <c r="L375" s="120"/>
      <c r="M375" s="125"/>
      <c r="P375" s="126">
        <f>SUM(P376:P406)</f>
        <v>0</v>
      </c>
      <c r="R375" s="126">
        <f>SUM(R376:R406)</f>
        <v>21.004876679999999</v>
      </c>
      <c r="T375" s="127">
        <f>SUM(T376:T406)</f>
        <v>0</v>
      </c>
      <c r="AR375" s="121" t="s">
        <v>79</v>
      </c>
      <c r="AT375" s="128" t="s">
        <v>71</v>
      </c>
      <c r="AU375" s="128" t="s">
        <v>79</v>
      </c>
      <c r="AY375" s="121" t="s">
        <v>143</v>
      </c>
      <c r="BK375" s="129">
        <f>SUM(BK376:BK406)</f>
        <v>37245.300000000003</v>
      </c>
    </row>
    <row r="376" spans="2:65" s="1" customFormat="1" ht="21.75" customHeight="1">
      <c r="B376" s="33"/>
      <c r="C376" s="132" t="s">
        <v>732</v>
      </c>
      <c r="D376" s="132" t="s">
        <v>146</v>
      </c>
      <c r="E376" s="133" t="s">
        <v>818</v>
      </c>
      <c r="F376" s="134" t="s">
        <v>819</v>
      </c>
      <c r="G376" s="135" t="s">
        <v>511</v>
      </c>
      <c r="H376" s="136">
        <v>0.45200000000000001</v>
      </c>
      <c r="I376" s="137">
        <v>1900</v>
      </c>
      <c r="J376" s="138">
        <f>ROUND(I376*H376,2)</f>
        <v>858.8</v>
      </c>
      <c r="K376" s="134" t="s">
        <v>150</v>
      </c>
      <c r="L376" s="33"/>
      <c r="M376" s="139" t="s">
        <v>19</v>
      </c>
      <c r="N376" s="140" t="s">
        <v>43</v>
      </c>
      <c r="P376" s="141">
        <f>O376*H376</f>
        <v>0</v>
      </c>
      <c r="Q376" s="141">
        <v>1.8907700000000001</v>
      </c>
      <c r="R376" s="141">
        <f>Q376*H376</f>
        <v>0.85462804000000003</v>
      </c>
      <c r="S376" s="141">
        <v>0</v>
      </c>
      <c r="T376" s="142">
        <f>S376*H376</f>
        <v>0</v>
      </c>
      <c r="AR376" s="143" t="s">
        <v>168</v>
      </c>
      <c r="AT376" s="143" t="s">
        <v>146</v>
      </c>
      <c r="AU376" s="143" t="s">
        <v>81</v>
      </c>
      <c r="AY376" s="18" t="s">
        <v>143</v>
      </c>
      <c r="BE376" s="144">
        <f>IF(N376="základní",J376,0)</f>
        <v>858.8</v>
      </c>
      <c r="BF376" s="144">
        <f>IF(N376="snížená",J376,0)</f>
        <v>0</v>
      </c>
      <c r="BG376" s="144">
        <f>IF(N376="zákl. přenesená",J376,0)</f>
        <v>0</v>
      </c>
      <c r="BH376" s="144">
        <f>IF(N376="sníž. přenesená",J376,0)</f>
        <v>0</v>
      </c>
      <c r="BI376" s="144">
        <f>IF(N376="nulová",J376,0)</f>
        <v>0</v>
      </c>
      <c r="BJ376" s="18" t="s">
        <v>79</v>
      </c>
      <c r="BK376" s="144">
        <f>ROUND(I376*H376,2)</f>
        <v>858.8</v>
      </c>
      <c r="BL376" s="18" t="s">
        <v>168</v>
      </c>
      <c r="BM376" s="143" t="s">
        <v>1325</v>
      </c>
    </row>
    <row r="377" spans="2:65" s="1" customFormat="1">
      <c r="B377" s="33"/>
      <c r="D377" s="145" t="s">
        <v>152</v>
      </c>
      <c r="F377" s="146" t="s">
        <v>821</v>
      </c>
      <c r="I377" s="147"/>
      <c r="L377" s="33"/>
      <c r="M377" s="148"/>
      <c r="T377" s="54"/>
      <c r="AT377" s="18" t="s">
        <v>152</v>
      </c>
      <c r="AU377" s="18" t="s">
        <v>81</v>
      </c>
    </row>
    <row r="378" spans="2:65" s="12" customFormat="1">
      <c r="B378" s="159"/>
      <c r="D378" s="160" t="s">
        <v>158</v>
      </c>
      <c r="E378" s="161" t="s">
        <v>19</v>
      </c>
      <c r="F378" s="162" t="s">
        <v>1150</v>
      </c>
      <c r="H378" s="161" t="s">
        <v>19</v>
      </c>
      <c r="I378" s="163"/>
      <c r="L378" s="159"/>
      <c r="M378" s="164"/>
      <c r="T378" s="165"/>
      <c r="AT378" s="161" t="s">
        <v>158</v>
      </c>
      <c r="AU378" s="161" t="s">
        <v>81</v>
      </c>
      <c r="AV378" s="12" t="s">
        <v>79</v>
      </c>
      <c r="AW378" s="12" t="s">
        <v>33</v>
      </c>
      <c r="AX378" s="12" t="s">
        <v>72</v>
      </c>
      <c r="AY378" s="161" t="s">
        <v>143</v>
      </c>
    </row>
    <row r="379" spans="2:65" s="12" customFormat="1">
      <c r="B379" s="159"/>
      <c r="D379" s="160" t="s">
        <v>158</v>
      </c>
      <c r="E379" s="161" t="s">
        <v>19</v>
      </c>
      <c r="F379" s="162" t="s">
        <v>1326</v>
      </c>
      <c r="H379" s="161" t="s">
        <v>19</v>
      </c>
      <c r="I379" s="163"/>
      <c r="L379" s="159"/>
      <c r="M379" s="164"/>
      <c r="T379" s="165"/>
      <c r="AT379" s="161" t="s">
        <v>158</v>
      </c>
      <c r="AU379" s="161" t="s">
        <v>81</v>
      </c>
      <c r="AV379" s="12" t="s">
        <v>79</v>
      </c>
      <c r="AW379" s="12" t="s">
        <v>33</v>
      </c>
      <c r="AX379" s="12" t="s">
        <v>72</v>
      </c>
      <c r="AY379" s="161" t="s">
        <v>143</v>
      </c>
    </row>
    <row r="380" spans="2:65" s="12" customFormat="1">
      <c r="B380" s="159"/>
      <c r="D380" s="160" t="s">
        <v>158</v>
      </c>
      <c r="E380" s="161" t="s">
        <v>19</v>
      </c>
      <c r="F380" s="162" t="s">
        <v>1263</v>
      </c>
      <c r="H380" s="161" t="s">
        <v>19</v>
      </c>
      <c r="I380" s="163"/>
      <c r="L380" s="159"/>
      <c r="M380" s="164"/>
      <c r="T380" s="165"/>
      <c r="AT380" s="161" t="s">
        <v>158</v>
      </c>
      <c r="AU380" s="161" t="s">
        <v>81</v>
      </c>
      <c r="AV380" s="12" t="s">
        <v>79</v>
      </c>
      <c r="AW380" s="12" t="s">
        <v>33</v>
      </c>
      <c r="AX380" s="12" t="s">
        <v>72</v>
      </c>
      <c r="AY380" s="161" t="s">
        <v>143</v>
      </c>
    </row>
    <row r="381" spans="2:65" s="13" customFormat="1">
      <c r="B381" s="166"/>
      <c r="D381" s="160" t="s">
        <v>158</v>
      </c>
      <c r="E381" s="167" t="s">
        <v>19</v>
      </c>
      <c r="F381" s="168" t="s">
        <v>1327</v>
      </c>
      <c r="H381" s="169">
        <v>0.45200000000000001</v>
      </c>
      <c r="I381" s="170"/>
      <c r="L381" s="166"/>
      <c r="M381" s="171"/>
      <c r="T381" s="172"/>
      <c r="AT381" s="167" t="s">
        <v>158</v>
      </c>
      <c r="AU381" s="167" t="s">
        <v>81</v>
      </c>
      <c r="AV381" s="13" t="s">
        <v>81</v>
      </c>
      <c r="AW381" s="13" t="s">
        <v>33</v>
      </c>
      <c r="AX381" s="13" t="s">
        <v>72</v>
      </c>
      <c r="AY381" s="167" t="s">
        <v>143</v>
      </c>
    </row>
    <row r="382" spans="2:65" s="14" customFormat="1">
      <c r="B382" s="173"/>
      <c r="D382" s="160" t="s">
        <v>158</v>
      </c>
      <c r="E382" s="174" t="s">
        <v>19</v>
      </c>
      <c r="F382" s="175" t="s">
        <v>267</v>
      </c>
      <c r="H382" s="176">
        <v>0.45200000000000001</v>
      </c>
      <c r="I382" s="177"/>
      <c r="L382" s="173"/>
      <c r="M382" s="178"/>
      <c r="T382" s="179"/>
      <c r="AT382" s="174" t="s">
        <v>158</v>
      </c>
      <c r="AU382" s="174" t="s">
        <v>81</v>
      </c>
      <c r="AV382" s="14" t="s">
        <v>168</v>
      </c>
      <c r="AW382" s="14" t="s">
        <v>33</v>
      </c>
      <c r="AX382" s="14" t="s">
        <v>79</v>
      </c>
      <c r="AY382" s="174" t="s">
        <v>143</v>
      </c>
    </row>
    <row r="383" spans="2:65" s="1" customFormat="1" ht="16.5" customHeight="1">
      <c r="B383" s="33"/>
      <c r="C383" s="132" t="s">
        <v>423</v>
      </c>
      <c r="D383" s="132" t="s">
        <v>146</v>
      </c>
      <c r="E383" s="133" t="s">
        <v>1328</v>
      </c>
      <c r="F383" s="134" t="s">
        <v>1329</v>
      </c>
      <c r="G383" s="135" t="s">
        <v>511</v>
      </c>
      <c r="H383" s="136">
        <v>7.056</v>
      </c>
      <c r="I383" s="137">
        <v>1250</v>
      </c>
      <c r="J383" s="138">
        <f>ROUND(I383*H383,2)</f>
        <v>8820</v>
      </c>
      <c r="K383" s="134" t="s">
        <v>150</v>
      </c>
      <c r="L383" s="33"/>
      <c r="M383" s="139" t="s">
        <v>19</v>
      </c>
      <c r="N383" s="140" t="s">
        <v>43</v>
      </c>
      <c r="P383" s="141">
        <f>O383*H383</f>
        <v>0</v>
      </c>
      <c r="Q383" s="141">
        <v>1.8907700000000001</v>
      </c>
      <c r="R383" s="141">
        <f>Q383*H383</f>
        <v>13.34127312</v>
      </c>
      <c r="S383" s="141">
        <v>0</v>
      </c>
      <c r="T383" s="142">
        <f>S383*H383</f>
        <v>0</v>
      </c>
      <c r="AR383" s="143" t="s">
        <v>168</v>
      </c>
      <c r="AT383" s="143" t="s">
        <v>146</v>
      </c>
      <c r="AU383" s="143" t="s">
        <v>81</v>
      </c>
      <c r="AY383" s="18" t="s">
        <v>143</v>
      </c>
      <c r="BE383" s="144">
        <f>IF(N383="základní",J383,0)</f>
        <v>8820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8" t="s">
        <v>79</v>
      </c>
      <c r="BK383" s="144">
        <f>ROUND(I383*H383,2)</f>
        <v>8820</v>
      </c>
      <c r="BL383" s="18" t="s">
        <v>168</v>
      </c>
      <c r="BM383" s="143" t="s">
        <v>1330</v>
      </c>
    </row>
    <row r="384" spans="2:65" s="1" customFormat="1">
      <c r="B384" s="33"/>
      <c r="D384" s="145" t="s">
        <v>152</v>
      </c>
      <c r="F384" s="146" t="s">
        <v>1331</v>
      </c>
      <c r="I384" s="147"/>
      <c r="L384" s="33"/>
      <c r="M384" s="148"/>
      <c r="T384" s="54"/>
      <c r="AT384" s="18" t="s">
        <v>152</v>
      </c>
      <c r="AU384" s="18" t="s">
        <v>81</v>
      </c>
    </row>
    <row r="385" spans="2:65" s="12" customFormat="1">
      <c r="B385" s="159"/>
      <c r="D385" s="160" t="s">
        <v>158</v>
      </c>
      <c r="E385" s="161" t="s">
        <v>19</v>
      </c>
      <c r="F385" s="162" t="s">
        <v>1150</v>
      </c>
      <c r="H385" s="161" t="s">
        <v>19</v>
      </c>
      <c r="I385" s="163"/>
      <c r="L385" s="159"/>
      <c r="M385" s="164"/>
      <c r="T385" s="165"/>
      <c r="AT385" s="161" t="s">
        <v>158</v>
      </c>
      <c r="AU385" s="161" t="s">
        <v>81</v>
      </c>
      <c r="AV385" s="12" t="s">
        <v>79</v>
      </c>
      <c r="AW385" s="12" t="s">
        <v>33</v>
      </c>
      <c r="AX385" s="12" t="s">
        <v>72</v>
      </c>
      <c r="AY385" s="161" t="s">
        <v>143</v>
      </c>
    </row>
    <row r="386" spans="2:65" s="12" customFormat="1">
      <c r="B386" s="159"/>
      <c r="D386" s="160" t="s">
        <v>158</v>
      </c>
      <c r="E386" s="161" t="s">
        <v>19</v>
      </c>
      <c r="F386" s="162" t="s">
        <v>1263</v>
      </c>
      <c r="H386" s="161" t="s">
        <v>19</v>
      </c>
      <c r="I386" s="163"/>
      <c r="L386" s="159"/>
      <c r="M386" s="164"/>
      <c r="T386" s="165"/>
      <c r="AT386" s="161" t="s">
        <v>158</v>
      </c>
      <c r="AU386" s="161" t="s">
        <v>81</v>
      </c>
      <c r="AV386" s="12" t="s">
        <v>79</v>
      </c>
      <c r="AW386" s="12" t="s">
        <v>33</v>
      </c>
      <c r="AX386" s="12" t="s">
        <v>72</v>
      </c>
      <c r="AY386" s="161" t="s">
        <v>143</v>
      </c>
    </row>
    <row r="387" spans="2:65" s="13" customFormat="1">
      <c r="B387" s="166"/>
      <c r="D387" s="160" t="s">
        <v>158</v>
      </c>
      <c r="E387" s="167" t="s">
        <v>19</v>
      </c>
      <c r="F387" s="168" t="s">
        <v>1332</v>
      </c>
      <c r="H387" s="169">
        <v>7.056</v>
      </c>
      <c r="I387" s="170"/>
      <c r="L387" s="166"/>
      <c r="M387" s="171"/>
      <c r="T387" s="172"/>
      <c r="AT387" s="167" t="s">
        <v>158</v>
      </c>
      <c r="AU387" s="167" t="s">
        <v>81</v>
      </c>
      <c r="AV387" s="13" t="s">
        <v>81</v>
      </c>
      <c r="AW387" s="13" t="s">
        <v>33</v>
      </c>
      <c r="AX387" s="13" t="s">
        <v>72</v>
      </c>
      <c r="AY387" s="167" t="s">
        <v>143</v>
      </c>
    </row>
    <row r="388" spans="2:65" s="14" customFormat="1">
      <c r="B388" s="173"/>
      <c r="D388" s="160" t="s">
        <v>158</v>
      </c>
      <c r="E388" s="174" t="s">
        <v>19</v>
      </c>
      <c r="F388" s="175" t="s">
        <v>267</v>
      </c>
      <c r="H388" s="176">
        <v>7.056</v>
      </c>
      <c r="I388" s="177"/>
      <c r="L388" s="173"/>
      <c r="M388" s="178"/>
      <c r="T388" s="179"/>
      <c r="AT388" s="174" t="s">
        <v>158</v>
      </c>
      <c r="AU388" s="174" t="s">
        <v>81</v>
      </c>
      <c r="AV388" s="14" t="s">
        <v>168</v>
      </c>
      <c r="AW388" s="14" t="s">
        <v>33</v>
      </c>
      <c r="AX388" s="14" t="s">
        <v>79</v>
      </c>
      <c r="AY388" s="174" t="s">
        <v>143</v>
      </c>
    </row>
    <row r="389" spans="2:65" s="1" customFormat="1" ht="24.15" customHeight="1">
      <c r="B389" s="33"/>
      <c r="C389" s="132" t="s">
        <v>746</v>
      </c>
      <c r="D389" s="132" t="s">
        <v>146</v>
      </c>
      <c r="E389" s="133" t="s">
        <v>1333</v>
      </c>
      <c r="F389" s="134" t="s">
        <v>1334</v>
      </c>
      <c r="G389" s="135" t="s">
        <v>511</v>
      </c>
      <c r="H389" s="136">
        <v>2.7839999999999998</v>
      </c>
      <c r="I389" s="137">
        <v>4130</v>
      </c>
      <c r="J389" s="138">
        <f>ROUND(I389*H389,2)</f>
        <v>11497.92</v>
      </c>
      <c r="K389" s="134" t="s">
        <v>150</v>
      </c>
      <c r="L389" s="33"/>
      <c r="M389" s="139" t="s">
        <v>19</v>
      </c>
      <c r="N389" s="140" t="s">
        <v>43</v>
      </c>
      <c r="P389" s="141">
        <f>O389*H389</f>
        <v>0</v>
      </c>
      <c r="Q389" s="141">
        <v>2.3010199999999998</v>
      </c>
      <c r="R389" s="141">
        <f>Q389*H389</f>
        <v>6.4060396799999992</v>
      </c>
      <c r="S389" s="141">
        <v>0</v>
      </c>
      <c r="T389" s="142">
        <f>S389*H389</f>
        <v>0</v>
      </c>
      <c r="AR389" s="143" t="s">
        <v>168</v>
      </c>
      <c r="AT389" s="143" t="s">
        <v>146</v>
      </c>
      <c r="AU389" s="143" t="s">
        <v>81</v>
      </c>
      <c r="AY389" s="18" t="s">
        <v>143</v>
      </c>
      <c r="BE389" s="144">
        <f>IF(N389="základní",J389,0)</f>
        <v>11497.92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8" t="s">
        <v>79</v>
      </c>
      <c r="BK389" s="144">
        <f>ROUND(I389*H389,2)</f>
        <v>11497.92</v>
      </c>
      <c r="BL389" s="18" t="s">
        <v>168</v>
      </c>
      <c r="BM389" s="143" t="s">
        <v>1335</v>
      </c>
    </row>
    <row r="390" spans="2:65" s="1" customFormat="1">
      <c r="B390" s="33"/>
      <c r="D390" s="145" t="s">
        <v>152</v>
      </c>
      <c r="F390" s="146" t="s">
        <v>1336</v>
      </c>
      <c r="I390" s="147"/>
      <c r="L390" s="33"/>
      <c r="M390" s="148"/>
      <c r="T390" s="54"/>
      <c r="AT390" s="18" t="s">
        <v>152</v>
      </c>
      <c r="AU390" s="18" t="s">
        <v>81</v>
      </c>
    </row>
    <row r="391" spans="2:65" s="12" customFormat="1">
      <c r="B391" s="159"/>
      <c r="D391" s="160" t="s">
        <v>158</v>
      </c>
      <c r="E391" s="161" t="s">
        <v>19</v>
      </c>
      <c r="F391" s="162" t="s">
        <v>1150</v>
      </c>
      <c r="H391" s="161" t="s">
        <v>19</v>
      </c>
      <c r="I391" s="163"/>
      <c r="L391" s="159"/>
      <c r="M391" s="164"/>
      <c r="T391" s="165"/>
      <c r="AT391" s="161" t="s">
        <v>158</v>
      </c>
      <c r="AU391" s="161" t="s">
        <v>81</v>
      </c>
      <c r="AV391" s="12" t="s">
        <v>79</v>
      </c>
      <c r="AW391" s="12" t="s">
        <v>33</v>
      </c>
      <c r="AX391" s="12" t="s">
        <v>72</v>
      </c>
      <c r="AY391" s="161" t="s">
        <v>143</v>
      </c>
    </row>
    <row r="392" spans="2:65" s="12" customFormat="1">
      <c r="B392" s="159"/>
      <c r="D392" s="160" t="s">
        <v>158</v>
      </c>
      <c r="E392" s="161" t="s">
        <v>19</v>
      </c>
      <c r="F392" s="162" t="s">
        <v>1263</v>
      </c>
      <c r="H392" s="161" t="s">
        <v>19</v>
      </c>
      <c r="I392" s="163"/>
      <c r="L392" s="159"/>
      <c r="M392" s="164"/>
      <c r="T392" s="165"/>
      <c r="AT392" s="161" t="s">
        <v>158</v>
      </c>
      <c r="AU392" s="161" t="s">
        <v>81</v>
      </c>
      <c r="AV392" s="12" t="s">
        <v>79</v>
      </c>
      <c r="AW392" s="12" t="s">
        <v>33</v>
      </c>
      <c r="AX392" s="12" t="s">
        <v>72</v>
      </c>
      <c r="AY392" s="161" t="s">
        <v>143</v>
      </c>
    </row>
    <row r="393" spans="2:65" s="13" customFormat="1">
      <c r="B393" s="166"/>
      <c r="D393" s="160" t="s">
        <v>158</v>
      </c>
      <c r="E393" s="167" t="s">
        <v>19</v>
      </c>
      <c r="F393" s="168" t="s">
        <v>1337</v>
      </c>
      <c r="H393" s="169">
        <v>2.7839999999999998</v>
      </c>
      <c r="I393" s="170"/>
      <c r="L393" s="166"/>
      <c r="M393" s="171"/>
      <c r="T393" s="172"/>
      <c r="AT393" s="167" t="s">
        <v>158</v>
      </c>
      <c r="AU393" s="167" t="s">
        <v>81</v>
      </c>
      <c r="AV393" s="13" t="s">
        <v>81</v>
      </c>
      <c r="AW393" s="13" t="s">
        <v>33</v>
      </c>
      <c r="AX393" s="13" t="s">
        <v>72</v>
      </c>
      <c r="AY393" s="167" t="s">
        <v>143</v>
      </c>
    </row>
    <row r="394" spans="2:65" s="14" customFormat="1">
      <c r="B394" s="173"/>
      <c r="D394" s="160" t="s">
        <v>158</v>
      </c>
      <c r="E394" s="174" t="s">
        <v>19</v>
      </c>
      <c r="F394" s="175" t="s">
        <v>267</v>
      </c>
      <c r="H394" s="176">
        <v>2.7839999999999998</v>
      </c>
      <c r="I394" s="177"/>
      <c r="L394" s="173"/>
      <c r="M394" s="178"/>
      <c r="T394" s="179"/>
      <c r="AT394" s="174" t="s">
        <v>158</v>
      </c>
      <c r="AU394" s="174" t="s">
        <v>81</v>
      </c>
      <c r="AV394" s="14" t="s">
        <v>168</v>
      </c>
      <c r="AW394" s="14" t="s">
        <v>33</v>
      </c>
      <c r="AX394" s="14" t="s">
        <v>79</v>
      </c>
      <c r="AY394" s="174" t="s">
        <v>143</v>
      </c>
    </row>
    <row r="395" spans="2:65" s="1" customFormat="1" ht="24.15" customHeight="1">
      <c r="B395" s="33"/>
      <c r="C395" s="132" t="s">
        <v>427</v>
      </c>
      <c r="D395" s="132" t="s">
        <v>146</v>
      </c>
      <c r="E395" s="133" t="s">
        <v>1338</v>
      </c>
      <c r="F395" s="134" t="s">
        <v>1339</v>
      </c>
      <c r="G395" s="135" t="s">
        <v>494</v>
      </c>
      <c r="H395" s="136">
        <v>3.66</v>
      </c>
      <c r="I395" s="137">
        <v>659</v>
      </c>
      <c r="J395" s="138">
        <f>ROUND(I395*H395,2)</f>
        <v>2411.94</v>
      </c>
      <c r="K395" s="134" t="s">
        <v>150</v>
      </c>
      <c r="L395" s="33"/>
      <c r="M395" s="139" t="s">
        <v>19</v>
      </c>
      <c r="N395" s="140" t="s">
        <v>43</v>
      </c>
      <c r="P395" s="141">
        <f>O395*H395</f>
        <v>0</v>
      </c>
      <c r="Q395" s="141">
        <v>7.8799999999999999E-3</v>
      </c>
      <c r="R395" s="141">
        <f>Q395*H395</f>
        <v>2.88408E-2</v>
      </c>
      <c r="S395" s="141">
        <v>0</v>
      </c>
      <c r="T395" s="142">
        <f>S395*H395</f>
        <v>0</v>
      </c>
      <c r="AR395" s="143" t="s">
        <v>168</v>
      </c>
      <c r="AT395" s="143" t="s">
        <v>146</v>
      </c>
      <c r="AU395" s="143" t="s">
        <v>81</v>
      </c>
      <c r="AY395" s="18" t="s">
        <v>143</v>
      </c>
      <c r="BE395" s="144">
        <f>IF(N395="základní",J395,0)</f>
        <v>2411.94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8" t="s">
        <v>79</v>
      </c>
      <c r="BK395" s="144">
        <f>ROUND(I395*H395,2)</f>
        <v>2411.94</v>
      </c>
      <c r="BL395" s="18" t="s">
        <v>168</v>
      </c>
      <c r="BM395" s="143" t="s">
        <v>1340</v>
      </c>
    </row>
    <row r="396" spans="2:65" s="1" customFormat="1">
      <c r="B396" s="33"/>
      <c r="D396" s="145" t="s">
        <v>152</v>
      </c>
      <c r="F396" s="146" t="s">
        <v>1341</v>
      </c>
      <c r="I396" s="147"/>
      <c r="L396" s="33"/>
      <c r="M396" s="148"/>
      <c r="T396" s="54"/>
      <c r="AT396" s="18" t="s">
        <v>152</v>
      </c>
      <c r="AU396" s="18" t="s">
        <v>81</v>
      </c>
    </row>
    <row r="397" spans="2:65" s="13" customFormat="1">
      <c r="B397" s="166"/>
      <c r="D397" s="160" t="s">
        <v>158</v>
      </c>
      <c r="E397" s="167" t="s">
        <v>19</v>
      </c>
      <c r="F397" s="168" t="s">
        <v>1342</v>
      </c>
      <c r="H397" s="169">
        <v>1.83</v>
      </c>
      <c r="I397" s="170"/>
      <c r="L397" s="166"/>
      <c r="M397" s="171"/>
      <c r="T397" s="172"/>
      <c r="AT397" s="167" t="s">
        <v>158</v>
      </c>
      <c r="AU397" s="167" t="s">
        <v>81</v>
      </c>
      <c r="AV397" s="13" t="s">
        <v>81</v>
      </c>
      <c r="AW397" s="13" t="s">
        <v>33</v>
      </c>
      <c r="AX397" s="13" t="s">
        <v>72</v>
      </c>
      <c r="AY397" s="167" t="s">
        <v>143</v>
      </c>
    </row>
    <row r="398" spans="2:65" s="13" customFormat="1">
      <c r="B398" s="166"/>
      <c r="D398" s="160" t="s">
        <v>158</v>
      </c>
      <c r="E398" s="167" t="s">
        <v>19</v>
      </c>
      <c r="F398" s="168" t="s">
        <v>1343</v>
      </c>
      <c r="H398" s="169">
        <v>3.66</v>
      </c>
      <c r="I398" s="170"/>
      <c r="L398" s="166"/>
      <c r="M398" s="171"/>
      <c r="T398" s="172"/>
      <c r="AT398" s="167" t="s">
        <v>158</v>
      </c>
      <c r="AU398" s="167" t="s">
        <v>81</v>
      </c>
      <c r="AV398" s="13" t="s">
        <v>81</v>
      </c>
      <c r="AW398" s="13" t="s">
        <v>33</v>
      </c>
      <c r="AX398" s="13" t="s">
        <v>79</v>
      </c>
      <c r="AY398" s="167" t="s">
        <v>143</v>
      </c>
    </row>
    <row r="399" spans="2:65" s="1" customFormat="1" ht="24.15" customHeight="1">
      <c r="B399" s="33"/>
      <c r="C399" s="132" t="s">
        <v>760</v>
      </c>
      <c r="D399" s="132" t="s">
        <v>146</v>
      </c>
      <c r="E399" s="133" t="s">
        <v>1344</v>
      </c>
      <c r="F399" s="134" t="s">
        <v>1345</v>
      </c>
      <c r="G399" s="135" t="s">
        <v>494</v>
      </c>
      <c r="H399" s="136">
        <v>3.66</v>
      </c>
      <c r="I399" s="137">
        <v>144</v>
      </c>
      <c r="J399" s="138">
        <f>ROUND(I399*H399,2)</f>
        <v>527.04</v>
      </c>
      <c r="K399" s="134" t="s">
        <v>150</v>
      </c>
      <c r="L399" s="33"/>
      <c r="M399" s="139" t="s">
        <v>19</v>
      </c>
      <c r="N399" s="140" t="s">
        <v>43</v>
      </c>
      <c r="P399" s="141">
        <f>O399*H399</f>
        <v>0</v>
      </c>
      <c r="Q399" s="141">
        <v>0</v>
      </c>
      <c r="R399" s="141">
        <f>Q399*H399</f>
        <v>0</v>
      </c>
      <c r="S399" s="141">
        <v>0</v>
      </c>
      <c r="T399" s="142">
        <f>S399*H399</f>
        <v>0</v>
      </c>
      <c r="AR399" s="143" t="s">
        <v>168</v>
      </c>
      <c r="AT399" s="143" t="s">
        <v>146</v>
      </c>
      <c r="AU399" s="143" t="s">
        <v>81</v>
      </c>
      <c r="AY399" s="18" t="s">
        <v>143</v>
      </c>
      <c r="BE399" s="144">
        <f>IF(N399="základní",J399,0)</f>
        <v>527.04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8" t="s">
        <v>79</v>
      </c>
      <c r="BK399" s="144">
        <f>ROUND(I399*H399,2)</f>
        <v>527.04</v>
      </c>
      <c r="BL399" s="18" t="s">
        <v>168</v>
      </c>
      <c r="BM399" s="143" t="s">
        <v>1346</v>
      </c>
    </row>
    <row r="400" spans="2:65" s="1" customFormat="1">
      <c r="B400" s="33"/>
      <c r="D400" s="145" t="s">
        <v>152</v>
      </c>
      <c r="F400" s="146" t="s">
        <v>1347</v>
      </c>
      <c r="I400" s="147"/>
      <c r="L400" s="33"/>
      <c r="M400" s="148"/>
      <c r="T400" s="54"/>
      <c r="AT400" s="18" t="s">
        <v>152</v>
      </c>
      <c r="AU400" s="18" t="s">
        <v>81</v>
      </c>
    </row>
    <row r="401" spans="2:65" s="1" customFormat="1" ht="16.5" customHeight="1">
      <c r="B401" s="33"/>
      <c r="C401" s="132" t="s">
        <v>432</v>
      </c>
      <c r="D401" s="132" t="s">
        <v>146</v>
      </c>
      <c r="E401" s="133" t="s">
        <v>1348</v>
      </c>
      <c r="F401" s="134" t="s">
        <v>1349</v>
      </c>
      <c r="G401" s="135" t="s">
        <v>285</v>
      </c>
      <c r="H401" s="136">
        <v>0.35199999999999998</v>
      </c>
      <c r="I401" s="137">
        <v>37300</v>
      </c>
      <c r="J401" s="138">
        <f>ROUND(I401*H401,2)</f>
        <v>13129.6</v>
      </c>
      <c r="K401" s="134" t="s">
        <v>150</v>
      </c>
      <c r="L401" s="33"/>
      <c r="M401" s="139" t="s">
        <v>19</v>
      </c>
      <c r="N401" s="140" t="s">
        <v>43</v>
      </c>
      <c r="P401" s="141">
        <f>O401*H401</f>
        <v>0</v>
      </c>
      <c r="Q401" s="141">
        <v>1.06277</v>
      </c>
      <c r="R401" s="141">
        <f>Q401*H401</f>
        <v>0.37409503999999999</v>
      </c>
      <c r="S401" s="141">
        <v>0</v>
      </c>
      <c r="T401" s="142">
        <f>S401*H401</f>
        <v>0</v>
      </c>
      <c r="AR401" s="143" t="s">
        <v>168</v>
      </c>
      <c r="AT401" s="143" t="s">
        <v>146</v>
      </c>
      <c r="AU401" s="143" t="s">
        <v>81</v>
      </c>
      <c r="AY401" s="18" t="s">
        <v>143</v>
      </c>
      <c r="BE401" s="144">
        <f>IF(N401="základní",J401,0)</f>
        <v>13129.6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8" t="s">
        <v>79</v>
      </c>
      <c r="BK401" s="144">
        <f>ROUND(I401*H401,2)</f>
        <v>13129.6</v>
      </c>
      <c r="BL401" s="18" t="s">
        <v>168</v>
      </c>
      <c r="BM401" s="143" t="s">
        <v>1350</v>
      </c>
    </row>
    <row r="402" spans="2:65" s="1" customFormat="1">
      <c r="B402" s="33"/>
      <c r="D402" s="145" t="s">
        <v>152</v>
      </c>
      <c r="F402" s="146" t="s">
        <v>1351</v>
      </c>
      <c r="I402" s="147"/>
      <c r="L402" s="33"/>
      <c r="M402" s="148"/>
      <c r="T402" s="54"/>
      <c r="AT402" s="18" t="s">
        <v>152</v>
      </c>
      <c r="AU402" s="18" t="s">
        <v>81</v>
      </c>
    </row>
    <row r="403" spans="2:65" s="12" customFormat="1">
      <c r="B403" s="159"/>
      <c r="D403" s="160" t="s">
        <v>158</v>
      </c>
      <c r="E403" s="161" t="s">
        <v>19</v>
      </c>
      <c r="F403" s="162" t="s">
        <v>1263</v>
      </c>
      <c r="H403" s="161" t="s">
        <v>19</v>
      </c>
      <c r="I403" s="163"/>
      <c r="L403" s="159"/>
      <c r="M403" s="164"/>
      <c r="T403" s="165"/>
      <c r="AT403" s="161" t="s">
        <v>158</v>
      </c>
      <c r="AU403" s="161" t="s">
        <v>81</v>
      </c>
      <c r="AV403" s="12" t="s">
        <v>79</v>
      </c>
      <c r="AW403" s="12" t="s">
        <v>33</v>
      </c>
      <c r="AX403" s="12" t="s">
        <v>72</v>
      </c>
      <c r="AY403" s="161" t="s">
        <v>143</v>
      </c>
    </row>
    <row r="404" spans="2:65" s="12" customFormat="1">
      <c r="B404" s="159"/>
      <c r="D404" s="160" t="s">
        <v>158</v>
      </c>
      <c r="E404" s="161" t="s">
        <v>19</v>
      </c>
      <c r="F404" s="162" t="s">
        <v>1352</v>
      </c>
      <c r="H404" s="161" t="s">
        <v>19</v>
      </c>
      <c r="I404" s="163"/>
      <c r="L404" s="159"/>
      <c r="M404" s="164"/>
      <c r="T404" s="165"/>
      <c r="AT404" s="161" t="s">
        <v>158</v>
      </c>
      <c r="AU404" s="161" t="s">
        <v>81</v>
      </c>
      <c r="AV404" s="12" t="s">
        <v>79</v>
      </c>
      <c r="AW404" s="12" t="s">
        <v>33</v>
      </c>
      <c r="AX404" s="12" t="s">
        <v>72</v>
      </c>
      <c r="AY404" s="161" t="s">
        <v>143</v>
      </c>
    </row>
    <row r="405" spans="2:65" s="13" customFormat="1">
      <c r="B405" s="166"/>
      <c r="D405" s="160" t="s">
        <v>158</v>
      </c>
      <c r="E405" s="167" t="s">
        <v>19</v>
      </c>
      <c r="F405" s="168" t="s">
        <v>1353</v>
      </c>
      <c r="H405" s="169">
        <v>0.35199999999999998</v>
      </c>
      <c r="I405" s="170"/>
      <c r="L405" s="166"/>
      <c r="M405" s="171"/>
      <c r="T405" s="172"/>
      <c r="AT405" s="167" t="s">
        <v>158</v>
      </c>
      <c r="AU405" s="167" t="s">
        <v>81</v>
      </c>
      <c r="AV405" s="13" t="s">
        <v>81</v>
      </c>
      <c r="AW405" s="13" t="s">
        <v>33</v>
      </c>
      <c r="AX405" s="13" t="s">
        <v>72</v>
      </c>
      <c r="AY405" s="167" t="s">
        <v>143</v>
      </c>
    </row>
    <row r="406" spans="2:65" s="14" customFormat="1">
      <c r="B406" s="173"/>
      <c r="D406" s="160" t="s">
        <v>158</v>
      </c>
      <c r="E406" s="174" t="s">
        <v>19</v>
      </c>
      <c r="F406" s="175" t="s">
        <v>267</v>
      </c>
      <c r="H406" s="176">
        <v>0.35199999999999998</v>
      </c>
      <c r="I406" s="177"/>
      <c r="L406" s="173"/>
      <c r="M406" s="178"/>
      <c r="T406" s="179"/>
      <c r="AT406" s="174" t="s">
        <v>158</v>
      </c>
      <c r="AU406" s="174" t="s">
        <v>81</v>
      </c>
      <c r="AV406" s="14" t="s">
        <v>168</v>
      </c>
      <c r="AW406" s="14" t="s">
        <v>33</v>
      </c>
      <c r="AX406" s="14" t="s">
        <v>79</v>
      </c>
      <c r="AY406" s="174" t="s">
        <v>143</v>
      </c>
    </row>
    <row r="407" spans="2:65" s="11" customFormat="1" ht="22.8" customHeight="1">
      <c r="B407" s="120"/>
      <c r="D407" s="121" t="s">
        <v>71</v>
      </c>
      <c r="E407" s="130" t="s">
        <v>177</v>
      </c>
      <c r="F407" s="130" t="s">
        <v>1354</v>
      </c>
      <c r="I407" s="123"/>
      <c r="J407" s="131">
        <f>BK407</f>
        <v>22069.649999999998</v>
      </c>
      <c r="L407" s="120"/>
      <c r="M407" s="125"/>
      <c r="P407" s="126">
        <f>SUM(P408:P447)</f>
        <v>0</v>
      </c>
      <c r="R407" s="126">
        <f>SUM(R408:R447)</f>
        <v>8.5877580099999982</v>
      </c>
      <c r="T407" s="127">
        <f>SUM(T408:T447)</f>
        <v>0</v>
      </c>
      <c r="AR407" s="121" t="s">
        <v>79</v>
      </c>
      <c r="AT407" s="128" t="s">
        <v>71</v>
      </c>
      <c r="AU407" s="128" t="s">
        <v>79</v>
      </c>
      <c r="AY407" s="121" t="s">
        <v>143</v>
      </c>
      <c r="BK407" s="129">
        <f>SUM(BK408:BK447)</f>
        <v>22069.649999999998</v>
      </c>
    </row>
    <row r="408" spans="2:65" s="1" customFormat="1" ht="21.75" customHeight="1">
      <c r="B408" s="33"/>
      <c r="C408" s="132" t="s">
        <v>773</v>
      </c>
      <c r="D408" s="132" t="s">
        <v>146</v>
      </c>
      <c r="E408" s="133" t="s">
        <v>1355</v>
      </c>
      <c r="F408" s="134" t="s">
        <v>1356</v>
      </c>
      <c r="G408" s="135" t="s">
        <v>511</v>
      </c>
      <c r="H408" s="136">
        <v>2.0329999999999999</v>
      </c>
      <c r="I408" s="137">
        <v>5610</v>
      </c>
      <c r="J408" s="138">
        <f>ROUND(I408*H408,2)</f>
        <v>11405.13</v>
      </c>
      <c r="K408" s="134" t="s">
        <v>150</v>
      </c>
      <c r="L408" s="33"/>
      <c r="M408" s="139" t="s">
        <v>19</v>
      </c>
      <c r="N408" s="140" t="s">
        <v>43</v>
      </c>
      <c r="P408" s="141">
        <f>O408*H408</f>
        <v>0</v>
      </c>
      <c r="Q408" s="141">
        <v>2.5018699999999998</v>
      </c>
      <c r="R408" s="141">
        <f>Q408*H408</f>
        <v>5.0863017099999999</v>
      </c>
      <c r="S408" s="141">
        <v>0</v>
      </c>
      <c r="T408" s="142">
        <f>S408*H408</f>
        <v>0</v>
      </c>
      <c r="AR408" s="143" t="s">
        <v>168</v>
      </c>
      <c r="AT408" s="143" t="s">
        <v>146</v>
      </c>
      <c r="AU408" s="143" t="s">
        <v>81</v>
      </c>
      <c r="AY408" s="18" t="s">
        <v>143</v>
      </c>
      <c r="BE408" s="144">
        <f>IF(N408="základní",J408,0)</f>
        <v>11405.13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8" t="s">
        <v>79</v>
      </c>
      <c r="BK408" s="144">
        <f>ROUND(I408*H408,2)</f>
        <v>11405.13</v>
      </c>
      <c r="BL408" s="18" t="s">
        <v>168</v>
      </c>
      <c r="BM408" s="143" t="s">
        <v>1357</v>
      </c>
    </row>
    <row r="409" spans="2:65" s="1" customFormat="1">
      <c r="B409" s="33"/>
      <c r="D409" s="145" t="s">
        <v>152</v>
      </c>
      <c r="F409" s="146" t="s">
        <v>1358</v>
      </c>
      <c r="I409" s="147"/>
      <c r="L409" s="33"/>
      <c r="M409" s="148"/>
      <c r="T409" s="54"/>
      <c r="AT409" s="18" t="s">
        <v>152</v>
      </c>
      <c r="AU409" s="18" t="s">
        <v>81</v>
      </c>
    </row>
    <row r="410" spans="2:65" s="12" customFormat="1">
      <c r="B410" s="159"/>
      <c r="D410" s="160" t="s">
        <v>158</v>
      </c>
      <c r="E410" s="161" t="s">
        <v>19</v>
      </c>
      <c r="F410" s="162" t="s">
        <v>1150</v>
      </c>
      <c r="H410" s="161" t="s">
        <v>19</v>
      </c>
      <c r="I410" s="163"/>
      <c r="L410" s="159"/>
      <c r="M410" s="164"/>
      <c r="T410" s="165"/>
      <c r="AT410" s="161" t="s">
        <v>158</v>
      </c>
      <c r="AU410" s="161" t="s">
        <v>81</v>
      </c>
      <c r="AV410" s="12" t="s">
        <v>79</v>
      </c>
      <c r="AW410" s="12" t="s">
        <v>33</v>
      </c>
      <c r="AX410" s="12" t="s">
        <v>72</v>
      </c>
      <c r="AY410" s="161" t="s">
        <v>143</v>
      </c>
    </row>
    <row r="411" spans="2:65" s="12" customFormat="1">
      <c r="B411" s="159"/>
      <c r="D411" s="160" t="s">
        <v>158</v>
      </c>
      <c r="E411" s="161" t="s">
        <v>19</v>
      </c>
      <c r="F411" s="162" t="s">
        <v>1263</v>
      </c>
      <c r="H411" s="161" t="s">
        <v>19</v>
      </c>
      <c r="I411" s="163"/>
      <c r="L411" s="159"/>
      <c r="M411" s="164"/>
      <c r="T411" s="165"/>
      <c r="AT411" s="161" t="s">
        <v>158</v>
      </c>
      <c r="AU411" s="161" t="s">
        <v>81</v>
      </c>
      <c r="AV411" s="12" t="s">
        <v>79</v>
      </c>
      <c r="AW411" s="12" t="s">
        <v>33</v>
      </c>
      <c r="AX411" s="12" t="s">
        <v>72</v>
      </c>
      <c r="AY411" s="161" t="s">
        <v>143</v>
      </c>
    </row>
    <row r="412" spans="2:65" s="12" customFormat="1">
      <c r="B412" s="159"/>
      <c r="D412" s="160" t="s">
        <v>158</v>
      </c>
      <c r="E412" s="161" t="s">
        <v>19</v>
      </c>
      <c r="F412" s="162" t="s">
        <v>1359</v>
      </c>
      <c r="H412" s="161" t="s">
        <v>19</v>
      </c>
      <c r="I412" s="163"/>
      <c r="L412" s="159"/>
      <c r="M412" s="164"/>
      <c r="T412" s="165"/>
      <c r="AT412" s="161" t="s">
        <v>158</v>
      </c>
      <c r="AU412" s="161" t="s">
        <v>81</v>
      </c>
      <c r="AV412" s="12" t="s">
        <v>79</v>
      </c>
      <c r="AW412" s="12" t="s">
        <v>33</v>
      </c>
      <c r="AX412" s="12" t="s">
        <v>72</v>
      </c>
      <c r="AY412" s="161" t="s">
        <v>143</v>
      </c>
    </row>
    <row r="413" spans="2:65" s="13" customFormat="1">
      <c r="B413" s="166"/>
      <c r="D413" s="160" t="s">
        <v>158</v>
      </c>
      <c r="E413" s="167" t="s">
        <v>19</v>
      </c>
      <c r="F413" s="168" t="s">
        <v>1360</v>
      </c>
      <c r="H413" s="169">
        <v>0.78</v>
      </c>
      <c r="I413" s="170"/>
      <c r="L413" s="166"/>
      <c r="M413" s="171"/>
      <c r="T413" s="172"/>
      <c r="AT413" s="167" t="s">
        <v>158</v>
      </c>
      <c r="AU413" s="167" t="s">
        <v>81</v>
      </c>
      <c r="AV413" s="13" t="s">
        <v>81</v>
      </c>
      <c r="AW413" s="13" t="s">
        <v>33</v>
      </c>
      <c r="AX413" s="13" t="s">
        <v>72</v>
      </c>
      <c r="AY413" s="167" t="s">
        <v>143</v>
      </c>
    </row>
    <row r="414" spans="2:65" s="12" customFormat="1">
      <c r="B414" s="159"/>
      <c r="D414" s="160" t="s">
        <v>158</v>
      </c>
      <c r="E414" s="161" t="s">
        <v>19</v>
      </c>
      <c r="F414" s="162" t="s">
        <v>1361</v>
      </c>
      <c r="H414" s="161" t="s">
        <v>19</v>
      </c>
      <c r="I414" s="163"/>
      <c r="L414" s="159"/>
      <c r="M414" s="164"/>
      <c r="T414" s="165"/>
      <c r="AT414" s="161" t="s">
        <v>158</v>
      </c>
      <c r="AU414" s="161" t="s">
        <v>81</v>
      </c>
      <c r="AV414" s="12" t="s">
        <v>79</v>
      </c>
      <c r="AW414" s="12" t="s">
        <v>33</v>
      </c>
      <c r="AX414" s="12" t="s">
        <v>72</v>
      </c>
      <c r="AY414" s="161" t="s">
        <v>143</v>
      </c>
    </row>
    <row r="415" spans="2:65" s="13" customFormat="1">
      <c r="B415" s="166"/>
      <c r="D415" s="160" t="s">
        <v>158</v>
      </c>
      <c r="E415" s="167" t="s">
        <v>19</v>
      </c>
      <c r="F415" s="168" t="s">
        <v>1362</v>
      </c>
      <c r="H415" s="169">
        <v>0.65</v>
      </c>
      <c r="I415" s="170"/>
      <c r="L415" s="166"/>
      <c r="M415" s="171"/>
      <c r="T415" s="172"/>
      <c r="AT415" s="167" t="s">
        <v>158</v>
      </c>
      <c r="AU415" s="167" t="s">
        <v>81</v>
      </c>
      <c r="AV415" s="13" t="s">
        <v>81</v>
      </c>
      <c r="AW415" s="13" t="s">
        <v>33</v>
      </c>
      <c r="AX415" s="13" t="s">
        <v>72</v>
      </c>
      <c r="AY415" s="167" t="s">
        <v>143</v>
      </c>
    </row>
    <row r="416" spans="2:65" s="12" customFormat="1">
      <c r="B416" s="159"/>
      <c r="D416" s="160" t="s">
        <v>158</v>
      </c>
      <c r="E416" s="161" t="s">
        <v>19</v>
      </c>
      <c r="F416" s="162" t="s">
        <v>1363</v>
      </c>
      <c r="H416" s="161" t="s">
        <v>19</v>
      </c>
      <c r="I416" s="163"/>
      <c r="L416" s="159"/>
      <c r="M416" s="164"/>
      <c r="T416" s="165"/>
      <c r="AT416" s="161" t="s">
        <v>158</v>
      </c>
      <c r="AU416" s="161" t="s">
        <v>81</v>
      </c>
      <c r="AV416" s="12" t="s">
        <v>79</v>
      </c>
      <c r="AW416" s="12" t="s">
        <v>33</v>
      </c>
      <c r="AX416" s="12" t="s">
        <v>72</v>
      </c>
      <c r="AY416" s="161" t="s">
        <v>143</v>
      </c>
    </row>
    <row r="417" spans="2:65" s="13" customFormat="1">
      <c r="B417" s="166"/>
      <c r="D417" s="160" t="s">
        <v>158</v>
      </c>
      <c r="E417" s="167" t="s">
        <v>19</v>
      </c>
      <c r="F417" s="168" t="s">
        <v>1364</v>
      </c>
      <c r="H417" s="169">
        <v>0.60299999999999998</v>
      </c>
      <c r="I417" s="170"/>
      <c r="L417" s="166"/>
      <c r="M417" s="171"/>
      <c r="T417" s="172"/>
      <c r="AT417" s="167" t="s">
        <v>158</v>
      </c>
      <c r="AU417" s="167" t="s">
        <v>81</v>
      </c>
      <c r="AV417" s="13" t="s">
        <v>81</v>
      </c>
      <c r="AW417" s="13" t="s">
        <v>33</v>
      </c>
      <c r="AX417" s="13" t="s">
        <v>72</v>
      </c>
      <c r="AY417" s="167" t="s">
        <v>143</v>
      </c>
    </row>
    <row r="418" spans="2:65" s="14" customFormat="1">
      <c r="B418" s="173"/>
      <c r="D418" s="160" t="s">
        <v>158</v>
      </c>
      <c r="E418" s="174" t="s">
        <v>19</v>
      </c>
      <c r="F418" s="175" t="s">
        <v>267</v>
      </c>
      <c r="H418" s="176">
        <v>2.0330000000000004</v>
      </c>
      <c r="I418" s="177"/>
      <c r="L418" s="173"/>
      <c r="M418" s="178"/>
      <c r="T418" s="179"/>
      <c r="AT418" s="174" t="s">
        <v>158</v>
      </c>
      <c r="AU418" s="174" t="s">
        <v>81</v>
      </c>
      <c r="AV418" s="14" t="s">
        <v>168</v>
      </c>
      <c r="AW418" s="14" t="s">
        <v>33</v>
      </c>
      <c r="AX418" s="14" t="s">
        <v>79</v>
      </c>
      <c r="AY418" s="174" t="s">
        <v>143</v>
      </c>
    </row>
    <row r="419" spans="2:65" s="1" customFormat="1" ht="21.75" customHeight="1">
      <c r="B419" s="33"/>
      <c r="C419" s="132" t="s">
        <v>435</v>
      </c>
      <c r="D419" s="132" t="s">
        <v>146</v>
      </c>
      <c r="E419" s="133" t="s">
        <v>1365</v>
      </c>
      <c r="F419" s="134" t="s">
        <v>1366</v>
      </c>
      <c r="G419" s="135" t="s">
        <v>511</v>
      </c>
      <c r="H419" s="136">
        <v>1.375</v>
      </c>
      <c r="I419" s="137">
        <v>5290</v>
      </c>
      <c r="J419" s="138">
        <f>ROUND(I419*H419,2)</f>
        <v>7273.75</v>
      </c>
      <c r="K419" s="134" t="s">
        <v>150</v>
      </c>
      <c r="L419" s="33"/>
      <c r="M419" s="139" t="s">
        <v>19</v>
      </c>
      <c r="N419" s="140" t="s">
        <v>43</v>
      </c>
      <c r="P419" s="141">
        <f>O419*H419</f>
        <v>0</v>
      </c>
      <c r="Q419" s="141">
        <v>2.5018699999999998</v>
      </c>
      <c r="R419" s="141">
        <f>Q419*H419</f>
        <v>3.4400712499999999</v>
      </c>
      <c r="S419" s="141">
        <v>0</v>
      </c>
      <c r="T419" s="142">
        <f>S419*H419</f>
        <v>0</v>
      </c>
      <c r="AR419" s="143" t="s">
        <v>168</v>
      </c>
      <c r="AT419" s="143" t="s">
        <v>146</v>
      </c>
      <c r="AU419" s="143" t="s">
        <v>81</v>
      </c>
      <c r="AY419" s="18" t="s">
        <v>143</v>
      </c>
      <c r="BE419" s="144">
        <f>IF(N419="základní",J419,0)</f>
        <v>7273.75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8" t="s">
        <v>79</v>
      </c>
      <c r="BK419" s="144">
        <f>ROUND(I419*H419,2)</f>
        <v>7273.75</v>
      </c>
      <c r="BL419" s="18" t="s">
        <v>168</v>
      </c>
      <c r="BM419" s="143" t="s">
        <v>1367</v>
      </c>
    </row>
    <row r="420" spans="2:65" s="1" customFormat="1">
      <c r="B420" s="33"/>
      <c r="D420" s="145" t="s">
        <v>152</v>
      </c>
      <c r="F420" s="146" t="s">
        <v>1368</v>
      </c>
      <c r="I420" s="147"/>
      <c r="L420" s="33"/>
      <c r="M420" s="148"/>
      <c r="T420" s="54"/>
      <c r="AT420" s="18" t="s">
        <v>152</v>
      </c>
      <c r="AU420" s="18" t="s">
        <v>81</v>
      </c>
    </row>
    <row r="421" spans="2:65" s="12" customFormat="1">
      <c r="B421" s="159"/>
      <c r="D421" s="160" t="s">
        <v>158</v>
      </c>
      <c r="E421" s="161" t="s">
        <v>19</v>
      </c>
      <c r="F421" s="162" t="s">
        <v>1150</v>
      </c>
      <c r="H421" s="161" t="s">
        <v>19</v>
      </c>
      <c r="I421" s="163"/>
      <c r="L421" s="159"/>
      <c r="M421" s="164"/>
      <c r="T421" s="165"/>
      <c r="AT421" s="161" t="s">
        <v>158</v>
      </c>
      <c r="AU421" s="161" t="s">
        <v>81</v>
      </c>
      <c r="AV421" s="12" t="s">
        <v>79</v>
      </c>
      <c r="AW421" s="12" t="s">
        <v>33</v>
      </c>
      <c r="AX421" s="12" t="s">
        <v>72</v>
      </c>
      <c r="AY421" s="161" t="s">
        <v>143</v>
      </c>
    </row>
    <row r="422" spans="2:65" s="12" customFormat="1">
      <c r="B422" s="159"/>
      <c r="D422" s="160" t="s">
        <v>158</v>
      </c>
      <c r="E422" s="161" t="s">
        <v>19</v>
      </c>
      <c r="F422" s="162" t="s">
        <v>1263</v>
      </c>
      <c r="H422" s="161" t="s">
        <v>19</v>
      </c>
      <c r="I422" s="163"/>
      <c r="L422" s="159"/>
      <c r="M422" s="164"/>
      <c r="T422" s="165"/>
      <c r="AT422" s="161" t="s">
        <v>158</v>
      </c>
      <c r="AU422" s="161" t="s">
        <v>81</v>
      </c>
      <c r="AV422" s="12" t="s">
        <v>79</v>
      </c>
      <c r="AW422" s="12" t="s">
        <v>33</v>
      </c>
      <c r="AX422" s="12" t="s">
        <v>72</v>
      </c>
      <c r="AY422" s="161" t="s">
        <v>143</v>
      </c>
    </row>
    <row r="423" spans="2:65" s="12" customFormat="1">
      <c r="B423" s="159"/>
      <c r="D423" s="160" t="s">
        <v>158</v>
      </c>
      <c r="E423" s="161" t="s">
        <v>19</v>
      </c>
      <c r="F423" s="162" t="s">
        <v>1369</v>
      </c>
      <c r="H423" s="161" t="s">
        <v>19</v>
      </c>
      <c r="I423" s="163"/>
      <c r="L423" s="159"/>
      <c r="M423" s="164"/>
      <c r="T423" s="165"/>
      <c r="AT423" s="161" t="s">
        <v>158</v>
      </c>
      <c r="AU423" s="161" t="s">
        <v>81</v>
      </c>
      <c r="AV423" s="12" t="s">
        <v>79</v>
      </c>
      <c r="AW423" s="12" t="s">
        <v>33</v>
      </c>
      <c r="AX423" s="12" t="s">
        <v>72</v>
      </c>
      <c r="AY423" s="161" t="s">
        <v>143</v>
      </c>
    </row>
    <row r="424" spans="2:65" s="13" customFormat="1">
      <c r="B424" s="166"/>
      <c r="D424" s="160" t="s">
        <v>158</v>
      </c>
      <c r="E424" s="167" t="s">
        <v>19</v>
      </c>
      <c r="F424" s="168" t="s">
        <v>1370</v>
      </c>
      <c r="H424" s="169">
        <v>1.375</v>
      </c>
      <c r="I424" s="170"/>
      <c r="L424" s="166"/>
      <c r="M424" s="171"/>
      <c r="T424" s="172"/>
      <c r="AT424" s="167" t="s">
        <v>158</v>
      </c>
      <c r="AU424" s="167" t="s">
        <v>81</v>
      </c>
      <c r="AV424" s="13" t="s">
        <v>81</v>
      </c>
      <c r="AW424" s="13" t="s">
        <v>33</v>
      </c>
      <c r="AX424" s="13" t="s">
        <v>72</v>
      </c>
      <c r="AY424" s="167" t="s">
        <v>143</v>
      </c>
    </row>
    <row r="425" spans="2:65" s="14" customFormat="1">
      <c r="B425" s="173"/>
      <c r="D425" s="160" t="s">
        <v>158</v>
      </c>
      <c r="E425" s="174" t="s">
        <v>19</v>
      </c>
      <c r="F425" s="175" t="s">
        <v>267</v>
      </c>
      <c r="H425" s="176">
        <v>1.375</v>
      </c>
      <c r="I425" s="177"/>
      <c r="L425" s="173"/>
      <c r="M425" s="178"/>
      <c r="T425" s="179"/>
      <c r="AT425" s="174" t="s">
        <v>158</v>
      </c>
      <c r="AU425" s="174" t="s">
        <v>81</v>
      </c>
      <c r="AV425" s="14" t="s">
        <v>168</v>
      </c>
      <c r="AW425" s="14" t="s">
        <v>33</v>
      </c>
      <c r="AX425" s="14" t="s">
        <v>79</v>
      </c>
      <c r="AY425" s="174" t="s">
        <v>143</v>
      </c>
    </row>
    <row r="426" spans="2:65" s="1" customFormat="1" ht="21.75" customHeight="1">
      <c r="B426" s="33"/>
      <c r="C426" s="132" t="s">
        <v>782</v>
      </c>
      <c r="D426" s="132" t="s">
        <v>146</v>
      </c>
      <c r="E426" s="133" t="s">
        <v>1371</v>
      </c>
      <c r="F426" s="134" t="s">
        <v>1372</v>
      </c>
      <c r="G426" s="135" t="s">
        <v>511</v>
      </c>
      <c r="H426" s="136">
        <v>1.375</v>
      </c>
      <c r="I426" s="137">
        <v>358</v>
      </c>
      <c r="J426" s="138">
        <f>ROUND(I426*H426,2)</f>
        <v>492.25</v>
      </c>
      <c r="K426" s="134" t="s">
        <v>150</v>
      </c>
      <c r="L426" s="33"/>
      <c r="M426" s="139" t="s">
        <v>19</v>
      </c>
      <c r="N426" s="140" t="s">
        <v>43</v>
      </c>
      <c r="P426" s="141">
        <f>O426*H426</f>
        <v>0</v>
      </c>
      <c r="Q426" s="141">
        <v>0</v>
      </c>
      <c r="R426" s="141">
        <f>Q426*H426</f>
        <v>0</v>
      </c>
      <c r="S426" s="141">
        <v>0</v>
      </c>
      <c r="T426" s="142">
        <f>S426*H426</f>
        <v>0</v>
      </c>
      <c r="AR426" s="143" t="s">
        <v>168</v>
      </c>
      <c r="AT426" s="143" t="s">
        <v>146</v>
      </c>
      <c r="AU426" s="143" t="s">
        <v>81</v>
      </c>
      <c r="AY426" s="18" t="s">
        <v>143</v>
      </c>
      <c r="BE426" s="144">
        <f>IF(N426="základní",J426,0)</f>
        <v>492.25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8" t="s">
        <v>79</v>
      </c>
      <c r="BK426" s="144">
        <f>ROUND(I426*H426,2)</f>
        <v>492.25</v>
      </c>
      <c r="BL426" s="18" t="s">
        <v>168</v>
      </c>
      <c r="BM426" s="143" t="s">
        <v>1373</v>
      </c>
    </row>
    <row r="427" spans="2:65" s="1" customFormat="1">
      <c r="B427" s="33"/>
      <c r="D427" s="145" t="s">
        <v>152</v>
      </c>
      <c r="F427" s="146" t="s">
        <v>1374</v>
      </c>
      <c r="I427" s="147"/>
      <c r="L427" s="33"/>
      <c r="M427" s="148"/>
      <c r="T427" s="54"/>
      <c r="AT427" s="18" t="s">
        <v>152</v>
      </c>
      <c r="AU427" s="18" t="s">
        <v>81</v>
      </c>
    </row>
    <row r="428" spans="2:65" s="1" customFormat="1" ht="24.15" customHeight="1">
      <c r="B428" s="33"/>
      <c r="C428" s="132" t="s">
        <v>440</v>
      </c>
      <c r="D428" s="132" t="s">
        <v>146</v>
      </c>
      <c r="E428" s="133" t="s">
        <v>1375</v>
      </c>
      <c r="F428" s="134" t="s">
        <v>1376</v>
      </c>
      <c r="G428" s="135" t="s">
        <v>511</v>
      </c>
      <c r="H428" s="136">
        <v>1.375</v>
      </c>
      <c r="I428" s="137">
        <v>320</v>
      </c>
      <c r="J428" s="138">
        <f>ROUND(I428*H428,2)</f>
        <v>440</v>
      </c>
      <c r="K428" s="134" t="s">
        <v>150</v>
      </c>
      <c r="L428" s="33"/>
      <c r="M428" s="139" t="s">
        <v>19</v>
      </c>
      <c r="N428" s="140" t="s">
        <v>43</v>
      </c>
      <c r="P428" s="141">
        <f>O428*H428</f>
        <v>0</v>
      </c>
      <c r="Q428" s="141">
        <v>9.1E-4</v>
      </c>
      <c r="R428" s="141">
        <f>Q428*H428</f>
        <v>1.25125E-3</v>
      </c>
      <c r="S428" s="141">
        <v>0</v>
      </c>
      <c r="T428" s="142">
        <f>S428*H428</f>
        <v>0</v>
      </c>
      <c r="AR428" s="143" t="s">
        <v>168</v>
      </c>
      <c r="AT428" s="143" t="s">
        <v>146</v>
      </c>
      <c r="AU428" s="143" t="s">
        <v>81</v>
      </c>
      <c r="AY428" s="18" t="s">
        <v>143</v>
      </c>
      <c r="BE428" s="144">
        <f>IF(N428="základní",J428,0)</f>
        <v>440</v>
      </c>
      <c r="BF428" s="144">
        <f>IF(N428="snížená",J428,0)</f>
        <v>0</v>
      </c>
      <c r="BG428" s="144">
        <f>IF(N428="zákl. přenesená",J428,0)</f>
        <v>0</v>
      </c>
      <c r="BH428" s="144">
        <f>IF(N428="sníž. přenesená",J428,0)</f>
        <v>0</v>
      </c>
      <c r="BI428" s="144">
        <f>IF(N428="nulová",J428,0)</f>
        <v>0</v>
      </c>
      <c r="BJ428" s="18" t="s">
        <v>79</v>
      </c>
      <c r="BK428" s="144">
        <f>ROUND(I428*H428,2)</f>
        <v>440</v>
      </c>
      <c r="BL428" s="18" t="s">
        <v>168</v>
      </c>
      <c r="BM428" s="143" t="s">
        <v>1377</v>
      </c>
    </row>
    <row r="429" spans="2:65" s="1" customFormat="1">
      <c r="B429" s="33"/>
      <c r="D429" s="145" t="s">
        <v>152</v>
      </c>
      <c r="F429" s="146" t="s">
        <v>1378</v>
      </c>
      <c r="I429" s="147"/>
      <c r="L429" s="33"/>
      <c r="M429" s="148"/>
      <c r="T429" s="54"/>
      <c r="AT429" s="18" t="s">
        <v>152</v>
      </c>
      <c r="AU429" s="18" t="s">
        <v>81</v>
      </c>
    </row>
    <row r="430" spans="2:65" s="1" customFormat="1" ht="16.5" customHeight="1">
      <c r="B430" s="33"/>
      <c r="C430" s="132" t="s">
        <v>796</v>
      </c>
      <c r="D430" s="132" t="s">
        <v>146</v>
      </c>
      <c r="E430" s="133" t="s">
        <v>1379</v>
      </c>
      <c r="F430" s="134" t="s">
        <v>1380</v>
      </c>
      <c r="G430" s="135" t="s">
        <v>494</v>
      </c>
      <c r="H430" s="136">
        <v>3.62</v>
      </c>
      <c r="I430" s="137">
        <v>484</v>
      </c>
      <c r="J430" s="138">
        <f>ROUND(I430*H430,2)</f>
        <v>1752.08</v>
      </c>
      <c r="K430" s="134" t="s">
        <v>150</v>
      </c>
      <c r="L430" s="33"/>
      <c r="M430" s="139" t="s">
        <v>19</v>
      </c>
      <c r="N430" s="140" t="s">
        <v>43</v>
      </c>
      <c r="P430" s="141">
        <f>O430*H430</f>
        <v>0</v>
      </c>
      <c r="Q430" s="141">
        <v>1.6070000000000001E-2</v>
      </c>
      <c r="R430" s="141">
        <f>Q430*H430</f>
        <v>5.8173400000000007E-2</v>
      </c>
      <c r="S430" s="141">
        <v>0</v>
      </c>
      <c r="T430" s="142">
        <f>S430*H430</f>
        <v>0</v>
      </c>
      <c r="AR430" s="143" t="s">
        <v>168</v>
      </c>
      <c r="AT430" s="143" t="s">
        <v>146</v>
      </c>
      <c r="AU430" s="143" t="s">
        <v>81</v>
      </c>
      <c r="AY430" s="18" t="s">
        <v>143</v>
      </c>
      <c r="BE430" s="144">
        <f>IF(N430="základní",J430,0)</f>
        <v>1752.08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8" t="s">
        <v>79</v>
      </c>
      <c r="BK430" s="144">
        <f>ROUND(I430*H430,2)</f>
        <v>1752.08</v>
      </c>
      <c r="BL430" s="18" t="s">
        <v>168</v>
      </c>
      <c r="BM430" s="143" t="s">
        <v>1381</v>
      </c>
    </row>
    <row r="431" spans="2:65" s="1" customFormat="1">
      <c r="B431" s="33"/>
      <c r="D431" s="145" t="s">
        <v>152</v>
      </c>
      <c r="F431" s="146" t="s">
        <v>1382</v>
      </c>
      <c r="I431" s="147"/>
      <c r="L431" s="33"/>
      <c r="M431" s="148"/>
      <c r="T431" s="54"/>
      <c r="AT431" s="18" t="s">
        <v>152</v>
      </c>
      <c r="AU431" s="18" t="s">
        <v>81</v>
      </c>
    </row>
    <row r="432" spans="2:65" s="12" customFormat="1">
      <c r="B432" s="159"/>
      <c r="D432" s="160" t="s">
        <v>158</v>
      </c>
      <c r="E432" s="161" t="s">
        <v>19</v>
      </c>
      <c r="F432" s="162" t="s">
        <v>1150</v>
      </c>
      <c r="H432" s="161" t="s">
        <v>19</v>
      </c>
      <c r="I432" s="163"/>
      <c r="L432" s="159"/>
      <c r="M432" s="164"/>
      <c r="T432" s="165"/>
      <c r="AT432" s="161" t="s">
        <v>158</v>
      </c>
      <c r="AU432" s="161" t="s">
        <v>81</v>
      </c>
      <c r="AV432" s="12" t="s">
        <v>79</v>
      </c>
      <c r="AW432" s="12" t="s">
        <v>33</v>
      </c>
      <c r="AX432" s="12" t="s">
        <v>72</v>
      </c>
      <c r="AY432" s="161" t="s">
        <v>143</v>
      </c>
    </row>
    <row r="433" spans="2:65" s="12" customFormat="1">
      <c r="B433" s="159"/>
      <c r="D433" s="160" t="s">
        <v>158</v>
      </c>
      <c r="E433" s="161" t="s">
        <v>19</v>
      </c>
      <c r="F433" s="162" t="s">
        <v>1263</v>
      </c>
      <c r="H433" s="161" t="s">
        <v>19</v>
      </c>
      <c r="I433" s="163"/>
      <c r="L433" s="159"/>
      <c r="M433" s="164"/>
      <c r="T433" s="165"/>
      <c r="AT433" s="161" t="s">
        <v>158</v>
      </c>
      <c r="AU433" s="161" t="s">
        <v>81</v>
      </c>
      <c r="AV433" s="12" t="s">
        <v>79</v>
      </c>
      <c r="AW433" s="12" t="s">
        <v>33</v>
      </c>
      <c r="AX433" s="12" t="s">
        <v>72</v>
      </c>
      <c r="AY433" s="161" t="s">
        <v>143</v>
      </c>
    </row>
    <row r="434" spans="2:65" s="12" customFormat="1">
      <c r="B434" s="159"/>
      <c r="D434" s="160" t="s">
        <v>158</v>
      </c>
      <c r="E434" s="161" t="s">
        <v>19</v>
      </c>
      <c r="F434" s="162" t="s">
        <v>1383</v>
      </c>
      <c r="H434" s="161" t="s">
        <v>19</v>
      </c>
      <c r="I434" s="163"/>
      <c r="L434" s="159"/>
      <c r="M434" s="164"/>
      <c r="T434" s="165"/>
      <c r="AT434" s="161" t="s">
        <v>158</v>
      </c>
      <c r="AU434" s="161" t="s">
        <v>81</v>
      </c>
      <c r="AV434" s="12" t="s">
        <v>79</v>
      </c>
      <c r="AW434" s="12" t="s">
        <v>33</v>
      </c>
      <c r="AX434" s="12" t="s">
        <v>72</v>
      </c>
      <c r="AY434" s="161" t="s">
        <v>143</v>
      </c>
    </row>
    <row r="435" spans="2:65" s="13" customFormat="1">
      <c r="B435" s="166"/>
      <c r="D435" s="160" t="s">
        <v>158</v>
      </c>
      <c r="E435" s="167" t="s">
        <v>19</v>
      </c>
      <c r="F435" s="168" t="s">
        <v>1384</v>
      </c>
      <c r="H435" s="169">
        <v>3.3</v>
      </c>
      <c r="I435" s="170"/>
      <c r="L435" s="166"/>
      <c r="M435" s="171"/>
      <c r="T435" s="172"/>
      <c r="AT435" s="167" t="s">
        <v>158</v>
      </c>
      <c r="AU435" s="167" t="s">
        <v>81</v>
      </c>
      <c r="AV435" s="13" t="s">
        <v>81</v>
      </c>
      <c r="AW435" s="13" t="s">
        <v>33</v>
      </c>
      <c r="AX435" s="13" t="s">
        <v>72</v>
      </c>
      <c r="AY435" s="167" t="s">
        <v>143</v>
      </c>
    </row>
    <row r="436" spans="2:65" s="12" customFormat="1">
      <c r="B436" s="159"/>
      <c r="D436" s="160" t="s">
        <v>158</v>
      </c>
      <c r="E436" s="161" t="s">
        <v>19</v>
      </c>
      <c r="F436" s="162" t="s">
        <v>1385</v>
      </c>
      <c r="H436" s="161" t="s">
        <v>19</v>
      </c>
      <c r="I436" s="163"/>
      <c r="L436" s="159"/>
      <c r="M436" s="164"/>
      <c r="T436" s="165"/>
      <c r="AT436" s="161" t="s">
        <v>158</v>
      </c>
      <c r="AU436" s="161" t="s">
        <v>81</v>
      </c>
      <c r="AV436" s="12" t="s">
        <v>79</v>
      </c>
      <c r="AW436" s="12" t="s">
        <v>33</v>
      </c>
      <c r="AX436" s="12" t="s">
        <v>72</v>
      </c>
      <c r="AY436" s="161" t="s">
        <v>143</v>
      </c>
    </row>
    <row r="437" spans="2:65" s="12" customFormat="1">
      <c r="B437" s="159"/>
      <c r="D437" s="160" t="s">
        <v>158</v>
      </c>
      <c r="E437" s="161" t="s">
        <v>19</v>
      </c>
      <c r="F437" s="162" t="s">
        <v>1386</v>
      </c>
      <c r="H437" s="161" t="s">
        <v>19</v>
      </c>
      <c r="I437" s="163"/>
      <c r="L437" s="159"/>
      <c r="M437" s="164"/>
      <c r="T437" s="165"/>
      <c r="AT437" s="161" t="s">
        <v>158</v>
      </c>
      <c r="AU437" s="161" t="s">
        <v>81</v>
      </c>
      <c r="AV437" s="12" t="s">
        <v>79</v>
      </c>
      <c r="AW437" s="12" t="s">
        <v>33</v>
      </c>
      <c r="AX437" s="12" t="s">
        <v>72</v>
      </c>
      <c r="AY437" s="161" t="s">
        <v>143</v>
      </c>
    </row>
    <row r="438" spans="2:65" s="13" customFormat="1">
      <c r="B438" s="166"/>
      <c r="D438" s="160" t="s">
        <v>158</v>
      </c>
      <c r="E438" s="167" t="s">
        <v>19</v>
      </c>
      <c r="F438" s="168" t="s">
        <v>1387</v>
      </c>
      <c r="H438" s="169">
        <v>0.32</v>
      </c>
      <c r="I438" s="170"/>
      <c r="L438" s="166"/>
      <c r="M438" s="171"/>
      <c r="T438" s="172"/>
      <c r="AT438" s="167" t="s">
        <v>158</v>
      </c>
      <c r="AU438" s="167" t="s">
        <v>81</v>
      </c>
      <c r="AV438" s="13" t="s">
        <v>81</v>
      </c>
      <c r="AW438" s="13" t="s">
        <v>33</v>
      </c>
      <c r="AX438" s="13" t="s">
        <v>72</v>
      </c>
      <c r="AY438" s="167" t="s">
        <v>143</v>
      </c>
    </row>
    <row r="439" spans="2:65" s="14" customFormat="1">
      <c r="B439" s="173"/>
      <c r="D439" s="160" t="s">
        <v>158</v>
      </c>
      <c r="E439" s="174" t="s">
        <v>19</v>
      </c>
      <c r="F439" s="175" t="s">
        <v>267</v>
      </c>
      <c r="H439" s="176">
        <v>3.6199999999999997</v>
      </c>
      <c r="I439" s="177"/>
      <c r="L439" s="173"/>
      <c r="M439" s="178"/>
      <c r="T439" s="179"/>
      <c r="AT439" s="174" t="s">
        <v>158</v>
      </c>
      <c r="AU439" s="174" t="s">
        <v>81</v>
      </c>
      <c r="AV439" s="14" t="s">
        <v>168</v>
      </c>
      <c r="AW439" s="14" t="s">
        <v>33</v>
      </c>
      <c r="AX439" s="14" t="s">
        <v>79</v>
      </c>
      <c r="AY439" s="174" t="s">
        <v>143</v>
      </c>
    </row>
    <row r="440" spans="2:65" s="1" customFormat="1" ht="16.5" customHeight="1">
      <c r="B440" s="33"/>
      <c r="C440" s="132" t="s">
        <v>443</v>
      </c>
      <c r="D440" s="132" t="s">
        <v>146</v>
      </c>
      <c r="E440" s="133" t="s">
        <v>1388</v>
      </c>
      <c r="F440" s="134" t="s">
        <v>1389</v>
      </c>
      <c r="G440" s="135" t="s">
        <v>494</v>
      </c>
      <c r="H440" s="136">
        <v>3.62</v>
      </c>
      <c r="I440" s="137">
        <v>111</v>
      </c>
      <c r="J440" s="138">
        <f>ROUND(I440*H440,2)</f>
        <v>401.82</v>
      </c>
      <c r="K440" s="134" t="s">
        <v>150</v>
      </c>
      <c r="L440" s="33"/>
      <c r="M440" s="139" t="s">
        <v>19</v>
      </c>
      <c r="N440" s="140" t="s">
        <v>43</v>
      </c>
      <c r="P440" s="141">
        <f>O440*H440</f>
        <v>0</v>
      </c>
      <c r="Q440" s="141">
        <v>0</v>
      </c>
      <c r="R440" s="141">
        <f>Q440*H440</f>
        <v>0</v>
      </c>
      <c r="S440" s="141">
        <v>0</v>
      </c>
      <c r="T440" s="142">
        <f>S440*H440</f>
        <v>0</v>
      </c>
      <c r="AR440" s="143" t="s">
        <v>168</v>
      </c>
      <c r="AT440" s="143" t="s">
        <v>146</v>
      </c>
      <c r="AU440" s="143" t="s">
        <v>81</v>
      </c>
      <c r="AY440" s="18" t="s">
        <v>143</v>
      </c>
      <c r="BE440" s="144">
        <f>IF(N440="základní",J440,0)</f>
        <v>401.82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8" t="s">
        <v>79</v>
      </c>
      <c r="BK440" s="144">
        <f>ROUND(I440*H440,2)</f>
        <v>401.82</v>
      </c>
      <c r="BL440" s="18" t="s">
        <v>168</v>
      </c>
      <c r="BM440" s="143" t="s">
        <v>1390</v>
      </c>
    </row>
    <row r="441" spans="2:65" s="1" customFormat="1">
      <c r="B441" s="33"/>
      <c r="D441" s="145" t="s">
        <v>152</v>
      </c>
      <c r="F441" s="146" t="s">
        <v>1391</v>
      </c>
      <c r="I441" s="147"/>
      <c r="L441" s="33"/>
      <c r="M441" s="148"/>
      <c r="T441" s="54"/>
      <c r="AT441" s="18" t="s">
        <v>152</v>
      </c>
      <c r="AU441" s="18" t="s">
        <v>81</v>
      </c>
    </row>
    <row r="442" spans="2:65" s="1" customFormat="1" ht="16.5" customHeight="1">
      <c r="B442" s="33"/>
      <c r="C442" s="132" t="s">
        <v>807</v>
      </c>
      <c r="D442" s="132" t="s">
        <v>146</v>
      </c>
      <c r="E442" s="133" t="s">
        <v>1392</v>
      </c>
      <c r="F442" s="134" t="s">
        <v>1393</v>
      </c>
      <c r="G442" s="135" t="s">
        <v>494</v>
      </c>
      <c r="H442" s="136">
        <v>15.08</v>
      </c>
      <c r="I442" s="137">
        <v>20.2</v>
      </c>
      <c r="J442" s="138">
        <f>ROUND(I442*H442,2)</f>
        <v>304.62</v>
      </c>
      <c r="K442" s="134" t="s">
        <v>150</v>
      </c>
      <c r="L442" s="33"/>
      <c r="M442" s="139" t="s">
        <v>19</v>
      </c>
      <c r="N442" s="140" t="s">
        <v>43</v>
      </c>
      <c r="P442" s="141">
        <f>O442*H442</f>
        <v>0</v>
      </c>
      <c r="Q442" s="141">
        <v>1.2999999999999999E-4</v>
      </c>
      <c r="R442" s="141">
        <f>Q442*H442</f>
        <v>1.9603999999999997E-3</v>
      </c>
      <c r="S442" s="141">
        <v>0</v>
      </c>
      <c r="T442" s="142">
        <f>S442*H442</f>
        <v>0</v>
      </c>
      <c r="AR442" s="143" t="s">
        <v>168</v>
      </c>
      <c r="AT442" s="143" t="s">
        <v>146</v>
      </c>
      <c r="AU442" s="143" t="s">
        <v>81</v>
      </c>
      <c r="AY442" s="18" t="s">
        <v>143</v>
      </c>
      <c r="BE442" s="144">
        <f>IF(N442="základní",J442,0)</f>
        <v>304.62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8" t="s">
        <v>79</v>
      </c>
      <c r="BK442" s="144">
        <f>ROUND(I442*H442,2)</f>
        <v>304.62</v>
      </c>
      <c r="BL442" s="18" t="s">
        <v>168</v>
      </c>
      <c r="BM442" s="143" t="s">
        <v>1394</v>
      </c>
    </row>
    <row r="443" spans="2:65" s="1" customFormat="1">
      <c r="B443" s="33"/>
      <c r="D443" s="145" t="s">
        <v>152</v>
      </c>
      <c r="F443" s="146" t="s">
        <v>1395</v>
      </c>
      <c r="I443" s="147"/>
      <c r="L443" s="33"/>
      <c r="M443" s="148"/>
      <c r="T443" s="54"/>
      <c r="AT443" s="18" t="s">
        <v>152</v>
      </c>
      <c r="AU443" s="18" t="s">
        <v>81</v>
      </c>
    </row>
    <row r="444" spans="2:65" s="12" customFormat="1">
      <c r="B444" s="159"/>
      <c r="D444" s="160" t="s">
        <v>158</v>
      </c>
      <c r="E444" s="161" t="s">
        <v>19</v>
      </c>
      <c r="F444" s="162" t="s">
        <v>1150</v>
      </c>
      <c r="H444" s="161" t="s">
        <v>19</v>
      </c>
      <c r="I444" s="163"/>
      <c r="L444" s="159"/>
      <c r="M444" s="164"/>
      <c r="T444" s="165"/>
      <c r="AT444" s="161" t="s">
        <v>158</v>
      </c>
      <c r="AU444" s="161" t="s">
        <v>81</v>
      </c>
      <c r="AV444" s="12" t="s">
        <v>79</v>
      </c>
      <c r="AW444" s="12" t="s">
        <v>33</v>
      </c>
      <c r="AX444" s="12" t="s">
        <v>72</v>
      </c>
      <c r="AY444" s="161" t="s">
        <v>143</v>
      </c>
    </row>
    <row r="445" spans="2:65" s="12" customFormat="1">
      <c r="B445" s="159"/>
      <c r="D445" s="160" t="s">
        <v>158</v>
      </c>
      <c r="E445" s="161" t="s">
        <v>19</v>
      </c>
      <c r="F445" s="162" t="s">
        <v>1263</v>
      </c>
      <c r="H445" s="161" t="s">
        <v>19</v>
      </c>
      <c r="I445" s="163"/>
      <c r="L445" s="159"/>
      <c r="M445" s="164"/>
      <c r="T445" s="165"/>
      <c r="AT445" s="161" t="s">
        <v>158</v>
      </c>
      <c r="AU445" s="161" t="s">
        <v>81</v>
      </c>
      <c r="AV445" s="12" t="s">
        <v>79</v>
      </c>
      <c r="AW445" s="12" t="s">
        <v>33</v>
      </c>
      <c r="AX445" s="12" t="s">
        <v>72</v>
      </c>
      <c r="AY445" s="161" t="s">
        <v>143</v>
      </c>
    </row>
    <row r="446" spans="2:65" s="13" customFormat="1">
      <c r="B446" s="166"/>
      <c r="D446" s="160" t="s">
        <v>158</v>
      </c>
      <c r="E446" s="167" t="s">
        <v>19</v>
      </c>
      <c r="F446" s="168" t="s">
        <v>1396</v>
      </c>
      <c r="H446" s="169">
        <v>15.08</v>
      </c>
      <c r="I446" s="170"/>
      <c r="L446" s="166"/>
      <c r="M446" s="171"/>
      <c r="T446" s="172"/>
      <c r="AT446" s="167" t="s">
        <v>158</v>
      </c>
      <c r="AU446" s="167" t="s">
        <v>81</v>
      </c>
      <c r="AV446" s="13" t="s">
        <v>81</v>
      </c>
      <c r="AW446" s="13" t="s">
        <v>33</v>
      </c>
      <c r="AX446" s="13" t="s">
        <v>72</v>
      </c>
      <c r="AY446" s="167" t="s">
        <v>143</v>
      </c>
    </row>
    <row r="447" spans="2:65" s="14" customFormat="1">
      <c r="B447" s="173"/>
      <c r="D447" s="160" t="s">
        <v>158</v>
      </c>
      <c r="E447" s="174" t="s">
        <v>19</v>
      </c>
      <c r="F447" s="175" t="s">
        <v>267</v>
      </c>
      <c r="H447" s="176">
        <v>15.08</v>
      </c>
      <c r="I447" s="177"/>
      <c r="L447" s="173"/>
      <c r="M447" s="178"/>
      <c r="T447" s="179"/>
      <c r="AT447" s="174" t="s">
        <v>158</v>
      </c>
      <c r="AU447" s="174" t="s">
        <v>81</v>
      </c>
      <c r="AV447" s="14" t="s">
        <v>168</v>
      </c>
      <c r="AW447" s="14" t="s">
        <v>33</v>
      </c>
      <c r="AX447" s="14" t="s">
        <v>79</v>
      </c>
      <c r="AY447" s="174" t="s">
        <v>143</v>
      </c>
    </row>
    <row r="448" spans="2:65" s="11" customFormat="1" ht="22.8" customHeight="1">
      <c r="B448" s="120"/>
      <c r="D448" s="121" t="s">
        <v>71</v>
      </c>
      <c r="E448" s="130" t="s">
        <v>144</v>
      </c>
      <c r="F448" s="130" t="s">
        <v>145</v>
      </c>
      <c r="I448" s="123"/>
      <c r="J448" s="131">
        <f>BK448</f>
        <v>372620.84</v>
      </c>
      <c r="L448" s="120"/>
      <c r="M448" s="125"/>
      <c r="P448" s="126">
        <f>SUM(P449:P590)</f>
        <v>0</v>
      </c>
      <c r="R448" s="126">
        <f>SUM(R449:R590)</f>
        <v>0.88935350000000002</v>
      </c>
      <c r="T448" s="127">
        <f>SUM(T449:T590)</f>
        <v>0.24</v>
      </c>
      <c r="AR448" s="121" t="s">
        <v>79</v>
      </c>
      <c r="AT448" s="128" t="s">
        <v>71</v>
      </c>
      <c r="AU448" s="128" t="s">
        <v>79</v>
      </c>
      <c r="AY448" s="121" t="s">
        <v>143</v>
      </c>
      <c r="BK448" s="129">
        <f>SUM(BK449:BK590)</f>
        <v>372620.84</v>
      </c>
    </row>
    <row r="449" spans="2:65" s="1" customFormat="1" ht="24.15" customHeight="1">
      <c r="B449" s="33"/>
      <c r="C449" s="132" t="s">
        <v>448</v>
      </c>
      <c r="D449" s="132" t="s">
        <v>146</v>
      </c>
      <c r="E449" s="133" t="s">
        <v>173</v>
      </c>
      <c r="F449" s="134" t="s">
        <v>174</v>
      </c>
      <c r="G449" s="135" t="s">
        <v>149</v>
      </c>
      <c r="H449" s="136">
        <v>2</v>
      </c>
      <c r="I449" s="137">
        <v>2140</v>
      </c>
      <c r="J449" s="138">
        <f>ROUND(I449*H449,2)</f>
        <v>4280</v>
      </c>
      <c r="K449" s="134" t="s">
        <v>150</v>
      </c>
      <c r="L449" s="33"/>
      <c r="M449" s="139" t="s">
        <v>19</v>
      </c>
      <c r="N449" s="140" t="s">
        <v>43</v>
      </c>
      <c r="P449" s="141">
        <f>O449*H449</f>
        <v>0</v>
      </c>
      <c r="Q449" s="141">
        <v>1.67E-3</v>
      </c>
      <c r="R449" s="141">
        <f>Q449*H449</f>
        <v>3.3400000000000001E-3</v>
      </c>
      <c r="S449" s="141">
        <v>0</v>
      </c>
      <c r="T449" s="142">
        <f>S449*H449</f>
        <v>0</v>
      </c>
      <c r="AR449" s="143" t="s">
        <v>168</v>
      </c>
      <c r="AT449" s="143" t="s">
        <v>146</v>
      </c>
      <c r="AU449" s="143" t="s">
        <v>81</v>
      </c>
      <c r="AY449" s="18" t="s">
        <v>143</v>
      </c>
      <c r="BE449" s="144">
        <f>IF(N449="základní",J449,0)</f>
        <v>4280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8" t="s">
        <v>79</v>
      </c>
      <c r="BK449" s="144">
        <f>ROUND(I449*H449,2)</f>
        <v>4280</v>
      </c>
      <c r="BL449" s="18" t="s">
        <v>168</v>
      </c>
      <c r="BM449" s="143" t="s">
        <v>1397</v>
      </c>
    </row>
    <row r="450" spans="2:65" s="1" customFormat="1">
      <c r="B450" s="33"/>
      <c r="D450" s="145" t="s">
        <v>152</v>
      </c>
      <c r="F450" s="146" t="s">
        <v>176</v>
      </c>
      <c r="I450" s="147"/>
      <c r="L450" s="33"/>
      <c r="M450" s="148"/>
      <c r="T450" s="54"/>
      <c r="AT450" s="18" t="s">
        <v>152</v>
      </c>
      <c r="AU450" s="18" t="s">
        <v>81</v>
      </c>
    </row>
    <row r="451" spans="2:65" s="1" customFormat="1" ht="16.5" customHeight="1">
      <c r="B451" s="33"/>
      <c r="C451" s="149" t="s">
        <v>817</v>
      </c>
      <c r="D451" s="149" t="s">
        <v>154</v>
      </c>
      <c r="E451" s="150" t="s">
        <v>1398</v>
      </c>
      <c r="F451" s="151" t="s">
        <v>1399</v>
      </c>
      <c r="G451" s="152" t="s">
        <v>149</v>
      </c>
      <c r="H451" s="153">
        <v>2</v>
      </c>
      <c r="I451" s="154">
        <v>1650</v>
      </c>
      <c r="J451" s="155">
        <f>ROUND(I451*H451,2)</f>
        <v>3300</v>
      </c>
      <c r="K451" s="151" t="s">
        <v>150</v>
      </c>
      <c r="L451" s="156"/>
      <c r="M451" s="157" t="s">
        <v>19</v>
      </c>
      <c r="N451" s="158" t="s">
        <v>43</v>
      </c>
      <c r="P451" s="141">
        <f>O451*H451</f>
        <v>0</v>
      </c>
      <c r="Q451" s="141">
        <v>8.9999999999999993E-3</v>
      </c>
      <c r="R451" s="141">
        <f>Q451*H451</f>
        <v>1.7999999999999999E-2</v>
      </c>
      <c r="S451" s="141">
        <v>0</v>
      </c>
      <c r="T451" s="142">
        <f>S451*H451</f>
        <v>0</v>
      </c>
      <c r="AR451" s="143" t="s">
        <v>144</v>
      </c>
      <c r="AT451" s="143" t="s">
        <v>154</v>
      </c>
      <c r="AU451" s="143" t="s">
        <v>81</v>
      </c>
      <c r="AY451" s="18" t="s">
        <v>143</v>
      </c>
      <c r="BE451" s="144">
        <f>IF(N451="základní",J451,0)</f>
        <v>3300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8" t="s">
        <v>79</v>
      </c>
      <c r="BK451" s="144">
        <f>ROUND(I451*H451,2)</f>
        <v>3300</v>
      </c>
      <c r="BL451" s="18" t="s">
        <v>168</v>
      </c>
      <c r="BM451" s="143" t="s">
        <v>1400</v>
      </c>
    </row>
    <row r="452" spans="2:65" s="12" customFormat="1">
      <c r="B452" s="159"/>
      <c r="D452" s="160" t="s">
        <v>158</v>
      </c>
      <c r="E452" s="161" t="s">
        <v>19</v>
      </c>
      <c r="F452" s="162" t="s">
        <v>1150</v>
      </c>
      <c r="H452" s="161" t="s">
        <v>19</v>
      </c>
      <c r="I452" s="163"/>
      <c r="L452" s="159"/>
      <c r="M452" s="164"/>
      <c r="T452" s="165"/>
      <c r="AT452" s="161" t="s">
        <v>158</v>
      </c>
      <c r="AU452" s="161" t="s">
        <v>81</v>
      </c>
      <c r="AV452" s="12" t="s">
        <v>79</v>
      </c>
      <c r="AW452" s="12" t="s">
        <v>33</v>
      </c>
      <c r="AX452" s="12" t="s">
        <v>72</v>
      </c>
      <c r="AY452" s="161" t="s">
        <v>143</v>
      </c>
    </row>
    <row r="453" spans="2:65" s="12" customFormat="1">
      <c r="B453" s="159"/>
      <c r="D453" s="160" t="s">
        <v>158</v>
      </c>
      <c r="E453" s="161" t="s">
        <v>19</v>
      </c>
      <c r="F453" s="162" t="s">
        <v>160</v>
      </c>
      <c r="H453" s="161" t="s">
        <v>19</v>
      </c>
      <c r="I453" s="163"/>
      <c r="L453" s="159"/>
      <c r="M453" s="164"/>
      <c r="T453" s="165"/>
      <c r="AT453" s="161" t="s">
        <v>158</v>
      </c>
      <c r="AU453" s="161" t="s">
        <v>81</v>
      </c>
      <c r="AV453" s="12" t="s">
        <v>79</v>
      </c>
      <c r="AW453" s="12" t="s">
        <v>33</v>
      </c>
      <c r="AX453" s="12" t="s">
        <v>72</v>
      </c>
      <c r="AY453" s="161" t="s">
        <v>143</v>
      </c>
    </row>
    <row r="454" spans="2:65" s="12" customFormat="1">
      <c r="B454" s="159"/>
      <c r="D454" s="160" t="s">
        <v>158</v>
      </c>
      <c r="E454" s="161" t="s">
        <v>19</v>
      </c>
      <c r="F454" s="162" t="s">
        <v>161</v>
      </c>
      <c r="H454" s="161" t="s">
        <v>19</v>
      </c>
      <c r="I454" s="163"/>
      <c r="L454" s="159"/>
      <c r="M454" s="164"/>
      <c r="T454" s="165"/>
      <c r="AT454" s="161" t="s">
        <v>158</v>
      </c>
      <c r="AU454" s="161" t="s">
        <v>81</v>
      </c>
      <c r="AV454" s="12" t="s">
        <v>79</v>
      </c>
      <c r="AW454" s="12" t="s">
        <v>33</v>
      </c>
      <c r="AX454" s="12" t="s">
        <v>72</v>
      </c>
      <c r="AY454" s="161" t="s">
        <v>143</v>
      </c>
    </row>
    <row r="455" spans="2:65" s="13" customFormat="1">
      <c r="B455" s="166"/>
      <c r="D455" s="160" t="s">
        <v>158</v>
      </c>
      <c r="E455" s="167" t="s">
        <v>19</v>
      </c>
      <c r="F455" s="168" t="s">
        <v>1300</v>
      </c>
      <c r="H455" s="169">
        <v>1</v>
      </c>
      <c r="I455" s="170"/>
      <c r="L455" s="166"/>
      <c r="M455" s="171"/>
      <c r="T455" s="172"/>
      <c r="AT455" s="167" t="s">
        <v>158</v>
      </c>
      <c r="AU455" s="167" t="s">
        <v>81</v>
      </c>
      <c r="AV455" s="13" t="s">
        <v>81</v>
      </c>
      <c r="AW455" s="13" t="s">
        <v>33</v>
      </c>
      <c r="AX455" s="13" t="s">
        <v>72</v>
      </c>
      <c r="AY455" s="167" t="s">
        <v>143</v>
      </c>
    </row>
    <row r="456" spans="2:65" s="13" customFormat="1">
      <c r="B456" s="166"/>
      <c r="D456" s="160" t="s">
        <v>158</v>
      </c>
      <c r="E456" s="167" t="s">
        <v>19</v>
      </c>
      <c r="F456" s="168" t="s">
        <v>1301</v>
      </c>
      <c r="H456" s="169">
        <v>1</v>
      </c>
      <c r="I456" s="170"/>
      <c r="L456" s="166"/>
      <c r="M456" s="171"/>
      <c r="T456" s="172"/>
      <c r="AT456" s="167" t="s">
        <v>158</v>
      </c>
      <c r="AU456" s="167" t="s">
        <v>81</v>
      </c>
      <c r="AV456" s="13" t="s">
        <v>81</v>
      </c>
      <c r="AW456" s="13" t="s">
        <v>33</v>
      </c>
      <c r="AX456" s="13" t="s">
        <v>72</v>
      </c>
      <c r="AY456" s="167" t="s">
        <v>143</v>
      </c>
    </row>
    <row r="457" spans="2:65" s="14" customFormat="1">
      <c r="B457" s="173"/>
      <c r="D457" s="160" t="s">
        <v>158</v>
      </c>
      <c r="E457" s="174" t="s">
        <v>19</v>
      </c>
      <c r="F457" s="175" t="s">
        <v>267</v>
      </c>
      <c r="H457" s="176">
        <v>2</v>
      </c>
      <c r="I457" s="177"/>
      <c r="L457" s="173"/>
      <c r="M457" s="178"/>
      <c r="T457" s="179"/>
      <c r="AT457" s="174" t="s">
        <v>158</v>
      </c>
      <c r="AU457" s="174" t="s">
        <v>81</v>
      </c>
      <c r="AV457" s="14" t="s">
        <v>168</v>
      </c>
      <c r="AW457" s="14" t="s">
        <v>33</v>
      </c>
      <c r="AX457" s="14" t="s">
        <v>79</v>
      </c>
      <c r="AY457" s="174" t="s">
        <v>143</v>
      </c>
    </row>
    <row r="458" spans="2:65" s="1" customFormat="1" ht="16.5" customHeight="1">
      <c r="B458" s="33"/>
      <c r="C458" s="149" t="s">
        <v>451</v>
      </c>
      <c r="D458" s="149" t="s">
        <v>154</v>
      </c>
      <c r="E458" s="150" t="s">
        <v>1401</v>
      </c>
      <c r="F458" s="151" t="s">
        <v>1402</v>
      </c>
      <c r="G458" s="152" t="s">
        <v>149</v>
      </c>
      <c r="H458" s="153">
        <v>2</v>
      </c>
      <c r="I458" s="154">
        <v>798</v>
      </c>
      <c r="J458" s="155">
        <f>ROUND(I458*H458,2)</f>
        <v>1596</v>
      </c>
      <c r="K458" s="151" t="s">
        <v>150</v>
      </c>
      <c r="L458" s="156"/>
      <c r="M458" s="157" t="s">
        <v>19</v>
      </c>
      <c r="N458" s="158" t="s">
        <v>43</v>
      </c>
      <c r="P458" s="141">
        <f>O458*H458</f>
        <v>0</v>
      </c>
      <c r="Q458" s="141">
        <v>3.8E-3</v>
      </c>
      <c r="R458" s="141">
        <f>Q458*H458</f>
        <v>7.6E-3</v>
      </c>
      <c r="S458" s="141">
        <v>0</v>
      </c>
      <c r="T458" s="142">
        <f>S458*H458</f>
        <v>0</v>
      </c>
      <c r="AR458" s="143" t="s">
        <v>144</v>
      </c>
      <c r="AT458" s="143" t="s">
        <v>154</v>
      </c>
      <c r="AU458" s="143" t="s">
        <v>81</v>
      </c>
      <c r="AY458" s="18" t="s">
        <v>143</v>
      </c>
      <c r="BE458" s="144">
        <f>IF(N458="základní",J458,0)</f>
        <v>1596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8" t="s">
        <v>79</v>
      </c>
      <c r="BK458" s="144">
        <f>ROUND(I458*H458,2)</f>
        <v>1596</v>
      </c>
      <c r="BL458" s="18" t="s">
        <v>168</v>
      </c>
      <c r="BM458" s="143" t="s">
        <v>1403</v>
      </c>
    </row>
    <row r="459" spans="2:65" s="12" customFormat="1">
      <c r="B459" s="159"/>
      <c r="D459" s="160" t="s">
        <v>158</v>
      </c>
      <c r="E459" s="161" t="s">
        <v>19</v>
      </c>
      <c r="F459" s="162" t="s">
        <v>160</v>
      </c>
      <c r="H459" s="161" t="s">
        <v>19</v>
      </c>
      <c r="I459" s="163"/>
      <c r="L459" s="159"/>
      <c r="M459" s="164"/>
      <c r="T459" s="165"/>
      <c r="AT459" s="161" t="s">
        <v>158</v>
      </c>
      <c r="AU459" s="161" t="s">
        <v>81</v>
      </c>
      <c r="AV459" s="12" t="s">
        <v>79</v>
      </c>
      <c r="AW459" s="12" t="s">
        <v>33</v>
      </c>
      <c r="AX459" s="12" t="s">
        <v>72</v>
      </c>
      <c r="AY459" s="161" t="s">
        <v>143</v>
      </c>
    </row>
    <row r="460" spans="2:65" s="13" customFormat="1">
      <c r="B460" s="166"/>
      <c r="D460" s="160" t="s">
        <v>158</v>
      </c>
      <c r="E460" s="167" t="s">
        <v>19</v>
      </c>
      <c r="F460" s="168" t="s">
        <v>1300</v>
      </c>
      <c r="H460" s="169">
        <v>1</v>
      </c>
      <c r="I460" s="170"/>
      <c r="L460" s="166"/>
      <c r="M460" s="171"/>
      <c r="T460" s="172"/>
      <c r="AT460" s="167" t="s">
        <v>158</v>
      </c>
      <c r="AU460" s="167" t="s">
        <v>81</v>
      </c>
      <c r="AV460" s="13" t="s">
        <v>81</v>
      </c>
      <c r="AW460" s="13" t="s">
        <v>33</v>
      </c>
      <c r="AX460" s="13" t="s">
        <v>72</v>
      </c>
      <c r="AY460" s="167" t="s">
        <v>143</v>
      </c>
    </row>
    <row r="461" spans="2:65" s="13" customFormat="1">
      <c r="B461" s="166"/>
      <c r="D461" s="160" t="s">
        <v>158</v>
      </c>
      <c r="E461" s="167" t="s">
        <v>19</v>
      </c>
      <c r="F461" s="168" t="s">
        <v>1301</v>
      </c>
      <c r="H461" s="169">
        <v>1</v>
      </c>
      <c r="I461" s="170"/>
      <c r="L461" s="166"/>
      <c r="M461" s="171"/>
      <c r="T461" s="172"/>
      <c r="AT461" s="167" t="s">
        <v>158</v>
      </c>
      <c r="AU461" s="167" t="s">
        <v>81</v>
      </c>
      <c r="AV461" s="13" t="s">
        <v>81</v>
      </c>
      <c r="AW461" s="13" t="s">
        <v>33</v>
      </c>
      <c r="AX461" s="13" t="s">
        <v>72</v>
      </c>
      <c r="AY461" s="167" t="s">
        <v>143</v>
      </c>
    </row>
    <row r="462" spans="2:65" s="14" customFormat="1">
      <c r="B462" s="173"/>
      <c r="D462" s="160" t="s">
        <v>158</v>
      </c>
      <c r="E462" s="174" t="s">
        <v>19</v>
      </c>
      <c r="F462" s="175" t="s">
        <v>267</v>
      </c>
      <c r="H462" s="176">
        <v>2</v>
      </c>
      <c r="I462" s="177"/>
      <c r="L462" s="173"/>
      <c r="M462" s="178"/>
      <c r="T462" s="179"/>
      <c r="AT462" s="174" t="s">
        <v>158</v>
      </c>
      <c r="AU462" s="174" t="s">
        <v>81</v>
      </c>
      <c r="AV462" s="14" t="s">
        <v>168</v>
      </c>
      <c r="AW462" s="14" t="s">
        <v>33</v>
      </c>
      <c r="AX462" s="14" t="s">
        <v>79</v>
      </c>
      <c r="AY462" s="174" t="s">
        <v>143</v>
      </c>
    </row>
    <row r="463" spans="2:65" s="1" customFormat="1" ht="24.15" customHeight="1">
      <c r="B463" s="33"/>
      <c r="C463" s="132" t="s">
        <v>836</v>
      </c>
      <c r="D463" s="132" t="s">
        <v>146</v>
      </c>
      <c r="E463" s="133" t="s">
        <v>861</v>
      </c>
      <c r="F463" s="134" t="s">
        <v>862</v>
      </c>
      <c r="G463" s="135" t="s">
        <v>149</v>
      </c>
      <c r="H463" s="136">
        <v>4</v>
      </c>
      <c r="I463" s="137">
        <v>5320</v>
      </c>
      <c r="J463" s="138">
        <f>ROUND(I463*H463,2)</f>
        <v>21280</v>
      </c>
      <c r="K463" s="134" t="s">
        <v>150</v>
      </c>
      <c r="L463" s="33"/>
      <c r="M463" s="139" t="s">
        <v>19</v>
      </c>
      <c r="N463" s="140" t="s">
        <v>43</v>
      </c>
      <c r="P463" s="141">
        <f>O463*H463</f>
        <v>0</v>
      </c>
      <c r="Q463" s="141">
        <v>4.2900000000000004E-3</v>
      </c>
      <c r="R463" s="141">
        <f>Q463*H463</f>
        <v>1.7160000000000002E-2</v>
      </c>
      <c r="S463" s="141">
        <v>0</v>
      </c>
      <c r="T463" s="142">
        <f>S463*H463</f>
        <v>0</v>
      </c>
      <c r="AR463" s="143" t="s">
        <v>168</v>
      </c>
      <c r="AT463" s="143" t="s">
        <v>146</v>
      </c>
      <c r="AU463" s="143" t="s">
        <v>81</v>
      </c>
      <c r="AY463" s="18" t="s">
        <v>143</v>
      </c>
      <c r="BE463" s="144">
        <f>IF(N463="základní",J463,0)</f>
        <v>21280</v>
      </c>
      <c r="BF463" s="144">
        <f>IF(N463="snížená",J463,0)</f>
        <v>0</v>
      </c>
      <c r="BG463" s="144">
        <f>IF(N463="zákl. přenesená",J463,0)</f>
        <v>0</v>
      </c>
      <c r="BH463" s="144">
        <f>IF(N463="sníž. přenesená",J463,0)</f>
        <v>0</v>
      </c>
      <c r="BI463" s="144">
        <f>IF(N463="nulová",J463,0)</f>
        <v>0</v>
      </c>
      <c r="BJ463" s="18" t="s">
        <v>79</v>
      </c>
      <c r="BK463" s="144">
        <f>ROUND(I463*H463,2)</f>
        <v>21280</v>
      </c>
      <c r="BL463" s="18" t="s">
        <v>168</v>
      </c>
      <c r="BM463" s="143" t="s">
        <v>1404</v>
      </c>
    </row>
    <row r="464" spans="2:65" s="1" customFormat="1">
      <c r="B464" s="33"/>
      <c r="D464" s="145" t="s">
        <v>152</v>
      </c>
      <c r="F464" s="146" t="s">
        <v>864</v>
      </c>
      <c r="I464" s="147"/>
      <c r="L464" s="33"/>
      <c r="M464" s="148"/>
      <c r="T464" s="54"/>
      <c r="AT464" s="18" t="s">
        <v>152</v>
      </c>
      <c r="AU464" s="18" t="s">
        <v>81</v>
      </c>
    </row>
    <row r="465" spans="2:65" s="1" customFormat="1" ht="16.5" customHeight="1">
      <c r="B465" s="33"/>
      <c r="C465" s="149" t="s">
        <v>454</v>
      </c>
      <c r="D465" s="149" t="s">
        <v>154</v>
      </c>
      <c r="E465" s="150" t="s">
        <v>866</v>
      </c>
      <c r="F465" s="151" t="s">
        <v>867</v>
      </c>
      <c r="G465" s="152" t="s">
        <v>149</v>
      </c>
      <c r="H465" s="153">
        <v>2</v>
      </c>
      <c r="I465" s="154">
        <v>11840</v>
      </c>
      <c r="J465" s="155">
        <f>ROUND(I465*H465,2)</f>
        <v>23680</v>
      </c>
      <c r="K465" s="151" t="s">
        <v>150</v>
      </c>
      <c r="L465" s="156"/>
      <c r="M465" s="157" t="s">
        <v>19</v>
      </c>
      <c r="N465" s="158" t="s">
        <v>43</v>
      </c>
      <c r="P465" s="141">
        <f>O465*H465</f>
        <v>0</v>
      </c>
      <c r="Q465" s="141">
        <v>4.2000000000000003E-2</v>
      </c>
      <c r="R465" s="141">
        <f>Q465*H465</f>
        <v>8.4000000000000005E-2</v>
      </c>
      <c r="S465" s="141">
        <v>0</v>
      </c>
      <c r="T465" s="142">
        <f>S465*H465</f>
        <v>0</v>
      </c>
      <c r="AR465" s="143" t="s">
        <v>144</v>
      </c>
      <c r="AT465" s="143" t="s">
        <v>154</v>
      </c>
      <c r="AU465" s="143" t="s">
        <v>81</v>
      </c>
      <c r="AY465" s="18" t="s">
        <v>143</v>
      </c>
      <c r="BE465" s="144">
        <f>IF(N465="základní",J465,0)</f>
        <v>23680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8" t="s">
        <v>79</v>
      </c>
      <c r="BK465" s="144">
        <f>ROUND(I465*H465,2)</f>
        <v>23680</v>
      </c>
      <c r="BL465" s="18" t="s">
        <v>168</v>
      </c>
      <c r="BM465" s="143" t="s">
        <v>1405</v>
      </c>
    </row>
    <row r="466" spans="2:65" s="12" customFormat="1">
      <c r="B466" s="159"/>
      <c r="D466" s="160" t="s">
        <v>158</v>
      </c>
      <c r="E466" s="161" t="s">
        <v>19</v>
      </c>
      <c r="F466" s="162" t="s">
        <v>160</v>
      </c>
      <c r="H466" s="161" t="s">
        <v>19</v>
      </c>
      <c r="I466" s="163"/>
      <c r="L466" s="159"/>
      <c r="M466" s="164"/>
      <c r="T466" s="165"/>
      <c r="AT466" s="161" t="s">
        <v>158</v>
      </c>
      <c r="AU466" s="161" t="s">
        <v>81</v>
      </c>
      <c r="AV466" s="12" t="s">
        <v>79</v>
      </c>
      <c r="AW466" s="12" t="s">
        <v>33</v>
      </c>
      <c r="AX466" s="12" t="s">
        <v>72</v>
      </c>
      <c r="AY466" s="161" t="s">
        <v>143</v>
      </c>
    </row>
    <row r="467" spans="2:65" s="12" customFormat="1">
      <c r="B467" s="159"/>
      <c r="D467" s="160" t="s">
        <v>158</v>
      </c>
      <c r="E467" s="161" t="s">
        <v>19</v>
      </c>
      <c r="F467" s="162" t="s">
        <v>161</v>
      </c>
      <c r="H467" s="161" t="s">
        <v>19</v>
      </c>
      <c r="I467" s="163"/>
      <c r="L467" s="159"/>
      <c r="M467" s="164"/>
      <c r="T467" s="165"/>
      <c r="AT467" s="161" t="s">
        <v>158</v>
      </c>
      <c r="AU467" s="161" t="s">
        <v>81</v>
      </c>
      <c r="AV467" s="12" t="s">
        <v>79</v>
      </c>
      <c r="AW467" s="12" t="s">
        <v>33</v>
      </c>
      <c r="AX467" s="12" t="s">
        <v>72</v>
      </c>
      <c r="AY467" s="161" t="s">
        <v>143</v>
      </c>
    </row>
    <row r="468" spans="2:65" s="13" customFormat="1">
      <c r="B468" s="166"/>
      <c r="D468" s="160" t="s">
        <v>158</v>
      </c>
      <c r="E468" s="167" t="s">
        <v>19</v>
      </c>
      <c r="F468" s="168" t="s">
        <v>1300</v>
      </c>
      <c r="H468" s="169">
        <v>1</v>
      </c>
      <c r="I468" s="170"/>
      <c r="L468" s="166"/>
      <c r="M468" s="171"/>
      <c r="T468" s="172"/>
      <c r="AT468" s="167" t="s">
        <v>158</v>
      </c>
      <c r="AU468" s="167" t="s">
        <v>81</v>
      </c>
      <c r="AV468" s="13" t="s">
        <v>81</v>
      </c>
      <c r="AW468" s="13" t="s">
        <v>33</v>
      </c>
      <c r="AX468" s="13" t="s">
        <v>72</v>
      </c>
      <c r="AY468" s="167" t="s">
        <v>143</v>
      </c>
    </row>
    <row r="469" spans="2:65" s="13" customFormat="1">
      <c r="B469" s="166"/>
      <c r="D469" s="160" t="s">
        <v>158</v>
      </c>
      <c r="E469" s="167" t="s">
        <v>19</v>
      </c>
      <c r="F469" s="168" t="s">
        <v>1301</v>
      </c>
      <c r="H469" s="169">
        <v>1</v>
      </c>
      <c r="I469" s="170"/>
      <c r="L469" s="166"/>
      <c r="M469" s="171"/>
      <c r="T469" s="172"/>
      <c r="AT469" s="167" t="s">
        <v>158</v>
      </c>
      <c r="AU469" s="167" t="s">
        <v>81</v>
      </c>
      <c r="AV469" s="13" t="s">
        <v>81</v>
      </c>
      <c r="AW469" s="13" t="s">
        <v>33</v>
      </c>
      <c r="AX469" s="13" t="s">
        <v>72</v>
      </c>
      <c r="AY469" s="167" t="s">
        <v>143</v>
      </c>
    </row>
    <row r="470" spans="2:65" s="14" customFormat="1">
      <c r="B470" s="173"/>
      <c r="D470" s="160" t="s">
        <v>158</v>
      </c>
      <c r="E470" s="174" t="s">
        <v>19</v>
      </c>
      <c r="F470" s="175" t="s">
        <v>267</v>
      </c>
      <c r="H470" s="176">
        <v>2</v>
      </c>
      <c r="I470" s="177"/>
      <c r="L470" s="173"/>
      <c r="M470" s="178"/>
      <c r="T470" s="179"/>
      <c r="AT470" s="174" t="s">
        <v>158</v>
      </c>
      <c r="AU470" s="174" t="s">
        <v>81</v>
      </c>
      <c r="AV470" s="14" t="s">
        <v>168</v>
      </c>
      <c r="AW470" s="14" t="s">
        <v>33</v>
      </c>
      <c r="AX470" s="14" t="s">
        <v>79</v>
      </c>
      <c r="AY470" s="174" t="s">
        <v>143</v>
      </c>
    </row>
    <row r="471" spans="2:65" s="1" customFormat="1" ht="16.5" customHeight="1">
      <c r="B471" s="33"/>
      <c r="C471" s="149" t="s">
        <v>850</v>
      </c>
      <c r="D471" s="149" t="s">
        <v>154</v>
      </c>
      <c r="E471" s="150" t="s">
        <v>1406</v>
      </c>
      <c r="F471" s="151" t="s">
        <v>1407</v>
      </c>
      <c r="G471" s="152" t="s">
        <v>149</v>
      </c>
      <c r="H471" s="153">
        <v>2</v>
      </c>
      <c r="I471" s="154">
        <v>11840</v>
      </c>
      <c r="J471" s="155">
        <f>ROUND(I471*H471,2)</f>
        <v>23680</v>
      </c>
      <c r="K471" s="151" t="s">
        <v>150</v>
      </c>
      <c r="L471" s="156"/>
      <c r="M471" s="157" t="s">
        <v>19</v>
      </c>
      <c r="N471" s="158" t="s">
        <v>43</v>
      </c>
      <c r="P471" s="141">
        <f>O471*H471</f>
        <v>0</v>
      </c>
      <c r="Q471" s="141">
        <v>4.2999999999999997E-2</v>
      </c>
      <c r="R471" s="141">
        <f>Q471*H471</f>
        <v>8.5999999999999993E-2</v>
      </c>
      <c r="S471" s="141">
        <v>0</v>
      </c>
      <c r="T471" s="142">
        <f>S471*H471</f>
        <v>0</v>
      </c>
      <c r="AR471" s="143" t="s">
        <v>144</v>
      </c>
      <c r="AT471" s="143" t="s">
        <v>154</v>
      </c>
      <c r="AU471" s="143" t="s">
        <v>81</v>
      </c>
      <c r="AY471" s="18" t="s">
        <v>143</v>
      </c>
      <c r="BE471" s="144">
        <f>IF(N471="základní",J471,0)</f>
        <v>23680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8" t="s">
        <v>79</v>
      </c>
      <c r="BK471" s="144">
        <f>ROUND(I471*H471,2)</f>
        <v>23680</v>
      </c>
      <c r="BL471" s="18" t="s">
        <v>168</v>
      </c>
      <c r="BM471" s="143" t="s">
        <v>1408</v>
      </c>
    </row>
    <row r="472" spans="2:65" s="12" customFormat="1">
      <c r="B472" s="159"/>
      <c r="D472" s="160" t="s">
        <v>158</v>
      </c>
      <c r="E472" s="161" t="s">
        <v>19</v>
      </c>
      <c r="F472" s="162" t="s">
        <v>160</v>
      </c>
      <c r="H472" s="161" t="s">
        <v>19</v>
      </c>
      <c r="I472" s="163"/>
      <c r="L472" s="159"/>
      <c r="M472" s="164"/>
      <c r="T472" s="165"/>
      <c r="AT472" s="161" t="s">
        <v>158</v>
      </c>
      <c r="AU472" s="161" t="s">
        <v>81</v>
      </c>
      <c r="AV472" s="12" t="s">
        <v>79</v>
      </c>
      <c r="AW472" s="12" t="s">
        <v>33</v>
      </c>
      <c r="AX472" s="12" t="s">
        <v>72</v>
      </c>
      <c r="AY472" s="161" t="s">
        <v>143</v>
      </c>
    </row>
    <row r="473" spans="2:65" s="12" customFormat="1">
      <c r="B473" s="159"/>
      <c r="D473" s="160" t="s">
        <v>158</v>
      </c>
      <c r="E473" s="161" t="s">
        <v>19</v>
      </c>
      <c r="F473" s="162" t="s">
        <v>161</v>
      </c>
      <c r="H473" s="161" t="s">
        <v>19</v>
      </c>
      <c r="I473" s="163"/>
      <c r="L473" s="159"/>
      <c r="M473" s="164"/>
      <c r="T473" s="165"/>
      <c r="AT473" s="161" t="s">
        <v>158</v>
      </c>
      <c r="AU473" s="161" t="s">
        <v>81</v>
      </c>
      <c r="AV473" s="12" t="s">
        <v>79</v>
      </c>
      <c r="AW473" s="12" t="s">
        <v>33</v>
      </c>
      <c r="AX473" s="12" t="s">
        <v>72</v>
      </c>
      <c r="AY473" s="161" t="s">
        <v>143</v>
      </c>
    </row>
    <row r="474" spans="2:65" s="13" customFormat="1">
      <c r="B474" s="166"/>
      <c r="D474" s="160" t="s">
        <v>158</v>
      </c>
      <c r="E474" s="167" t="s">
        <v>19</v>
      </c>
      <c r="F474" s="168" t="s">
        <v>1300</v>
      </c>
      <c r="H474" s="169">
        <v>1</v>
      </c>
      <c r="I474" s="170"/>
      <c r="L474" s="166"/>
      <c r="M474" s="171"/>
      <c r="T474" s="172"/>
      <c r="AT474" s="167" t="s">
        <v>158</v>
      </c>
      <c r="AU474" s="167" t="s">
        <v>81</v>
      </c>
      <c r="AV474" s="13" t="s">
        <v>81</v>
      </c>
      <c r="AW474" s="13" t="s">
        <v>33</v>
      </c>
      <c r="AX474" s="13" t="s">
        <v>72</v>
      </c>
      <c r="AY474" s="167" t="s">
        <v>143</v>
      </c>
    </row>
    <row r="475" spans="2:65" s="13" customFormat="1">
      <c r="B475" s="166"/>
      <c r="D475" s="160" t="s">
        <v>158</v>
      </c>
      <c r="E475" s="167" t="s">
        <v>19</v>
      </c>
      <c r="F475" s="168" t="s">
        <v>1301</v>
      </c>
      <c r="H475" s="169">
        <v>1</v>
      </c>
      <c r="I475" s="170"/>
      <c r="L475" s="166"/>
      <c r="M475" s="171"/>
      <c r="T475" s="172"/>
      <c r="AT475" s="167" t="s">
        <v>158</v>
      </c>
      <c r="AU475" s="167" t="s">
        <v>81</v>
      </c>
      <c r="AV475" s="13" t="s">
        <v>81</v>
      </c>
      <c r="AW475" s="13" t="s">
        <v>33</v>
      </c>
      <c r="AX475" s="13" t="s">
        <v>72</v>
      </c>
      <c r="AY475" s="167" t="s">
        <v>143</v>
      </c>
    </row>
    <row r="476" spans="2:65" s="14" customFormat="1">
      <c r="B476" s="173"/>
      <c r="D476" s="160" t="s">
        <v>158</v>
      </c>
      <c r="E476" s="174" t="s">
        <v>19</v>
      </c>
      <c r="F476" s="175" t="s">
        <v>267</v>
      </c>
      <c r="H476" s="176">
        <v>2</v>
      </c>
      <c r="I476" s="177"/>
      <c r="L476" s="173"/>
      <c r="M476" s="178"/>
      <c r="T476" s="179"/>
      <c r="AT476" s="174" t="s">
        <v>158</v>
      </c>
      <c r="AU476" s="174" t="s">
        <v>81</v>
      </c>
      <c r="AV476" s="14" t="s">
        <v>168</v>
      </c>
      <c r="AW476" s="14" t="s">
        <v>33</v>
      </c>
      <c r="AX476" s="14" t="s">
        <v>79</v>
      </c>
      <c r="AY476" s="174" t="s">
        <v>143</v>
      </c>
    </row>
    <row r="477" spans="2:65" s="1" customFormat="1" ht="21.75" customHeight="1">
      <c r="B477" s="33"/>
      <c r="C477" s="132" t="s">
        <v>855</v>
      </c>
      <c r="D477" s="132" t="s">
        <v>146</v>
      </c>
      <c r="E477" s="133" t="s">
        <v>1409</v>
      </c>
      <c r="F477" s="134" t="s">
        <v>1410</v>
      </c>
      <c r="G477" s="135" t="s">
        <v>260</v>
      </c>
      <c r="H477" s="136">
        <v>2</v>
      </c>
      <c r="I477" s="137">
        <v>1592</v>
      </c>
      <c r="J477" s="138">
        <f>ROUND(I477*H477,2)</f>
        <v>3184</v>
      </c>
      <c r="K477" s="134" t="s">
        <v>150</v>
      </c>
      <c r="L477" s="33"/>
      <c r="M477" s="139" t="s">
        <v>19</v>
      </c>
      <c r="N477" s="140" t="s">
        <v>43</v>
      </c>
      <c r="P477" s="141">
        <f>O477*H477</f>
        <v>0</v>
      </c>
      <c r="Q477" s="141">
        <v>6.0000000000000002E-5</v>
      </c>
      <c r="R477" s="141">
        <f>Q477*H477</f>
        <v>1.2E-4</v>
      </c>
      <c r="S477" s="141">
        <v>0</v>
      </c>
      <c r="T477" s="142">
        <f>S477*H477</f>
        <v>0</v>
      </c>
      <c r="AR477" s="143" t="s">
        <v>168</v>
      </c>
      <c r="AT477" s="143" t="s">
        <v>146</v>
      </c>
      <c r="AU477" s="143" t="s">
        <v>81</v>
      </c>
      <c r="AY477" s="18" t="s">
        <v>143</v>
      </c>
      <c r="BE477" s="144">
        <f>IF(N477="základní",J477,0)</f>
        <v>3184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8" t="s">
        <v>79</v>
      </c>
      <c r="BK477" s="144">
        <f>ROUND(I477*H477,2)</f>
        <v>3184</v>
      </c>
      <c r="BL477" s="18" t="s">
        <v>168</v>
      </c>
      <c r="BM477" s="143" t="s">
        <v>1411</v>
      </c>
    </row>
    <row r="478" spans="2:65" s="1" customFormat="1">
      <c r="B478" s="33"/>
      <c r="D478" s="145" t="s">
        <v>152</v>
      </c>
      <c r="F478" s="146" t="s">
        <v>1412</v>
      </c>
      <c r="I478" s="147"/>
      <c r="L478" s="33"/>
      <c r="M478" s="148"/>
      <c r="T478" s="54"/>
      <c r="AT478" s="18" t="s">
        <v>152</v>
      </c>
      <c r="AU478" s="18" t="s">
        <v>81</v>
      </c>
    </row>
    <row r="479" spans="2:65" s="12" customFormat="1">
      <c r="B479" s="159"/>
      <c r="D479" s="160" t="s">
        <v>158</v>
      </c>
      <c r="E479" s="161" t="s">
        <v>19</v>
      </c>
      <c r="F479" s="162" t="s">
        <v>1150</v>
      </c>
      <c r="H479" s="161" t="s">
        <v>19</v>
      </c>
      <c r="I479" s="163"/>
      <c r="L479" s="159"/>
      <c r="M479" s="164"/>
      <c r="T479" s="165"/>
      <c r="AT479" s="161" t="s">
        <v>158</v>
      </c>
      <c r="AU479" s="161" t="s">
        <v>81</v>
      </c>
      <c r="AV479" s="12" t="s">
        <v>79</v>
      </c>
      <c r="AW479" s="12" t="s">
        <v>33</v>
      </c>
      <c r="AX479" s="12" t="s">
        <v>72</v>
      </c>
      <c r="AY479" s="161" t="s">
        <v>143</v>
      </c>
    </row>
    <row r="480" spans="2:65" s="12" customFormat="1">
      <c r="B480" s="159"/>
      <c r="D480" s="160" t="s">
        <v>158</v>
      </c>
      <c r="E480" s="161" t="s">
        <v>19</v>
      </c>
      <c r="F480" s="162" t="s">
        <v>1413</v>
      </c>
      <c r="H480" s="161" t="s">
        <v>19</v>
      </c>
      <c r="I480" s="163"/>
      <c r="L480" s="159"/>
      <c r="M480" s="164"/>
      <c r="T480" s="165"/>
      <c r="AT480" s="161" t="s">
        <v>158</v>
      </c>
      <c r="AU480" s="161" t="s">
        <v>81</v>
      </c>
      <c r="AV480" s="12" t="s">
        <v>79</v>
      </c>
      <c r="AW480" s="12" t="s">
        <v>33</v>
      </c>
      <c r="AX480" s="12" t="s">
        <v>72</v>
      </c>
      <c r="AY480" s="161" t="s">
        <v>143</v>
      </c>
    </row>
    <row r="481" spans="2:65" s="13" customFormat="1">
      <c r="B481" s="166"/>
      <c r="D481" s="160" t="s">
        <v>158</v>
      </c>
      <c r="E481" s="167" t="s">
        <v>19</v>
      </c>
      <c r="F481" s="168" t="s">
        <v>1414</v>
      </c>
      <c r="H481" s="169">
        <v>2</v>
      </c>
      <c r="I481" s="170"/>
      <c r="L481" s="166"/>
      <c r="M481" s="171"/>
      <c r="T481" s="172"/>
      <c r="AT481" s="167" t="s">
        <v>158</v>
      </c>
      <c r="AU481" s="167" t="s">
        <v>81</v>
      </c>
      <c r="AV481" s="13" t="s">
        <v>81</v>
      </c>
      <c r="AW481" s="13" t="s">
        <v>33</v>
      </c>
      <c r="AX481" s="13" t="s">
        <v>79</v>
      </c>
      <c r="AY481" s="167" t="s">
        <v>143</v>
      </c>
    </row>
    <row r="482" spans="2:65" s="1" customFormat="1" ht="16.5" customHeight="1">
      <c r="B482" s="33"/>
      <c r="C482" s="149" t="s">
        <v>860</v>
      </c>
      <c r="D482" s="149" t="s">
        <v>154</v>
      </c>
      <c r="E482" s="150" t="s">
        <v>1415</v>
      </c>
      <c r="F482" s="151" t="s">
        <v>1416</v>
      </c>
      <c r="G482" s="152" t="s">
        <v>260</v>
      </c>
      <c r="H482" s="153">
        <v>2.0299999999999998</v>
      </c>
      <c r="I482" s="154">
        <v>4288</v>
      </c>
      <c r="J482" s="155">
        <f>ROUND(I482*H482,2)</f>
        <v>8704.64</v>
      </c>
      <c r="K482" s="151" t="s">
        <v>150</v>
      </c>
      <c r="L482" s="156"/>
      <c r="M482" s="157" t="s">
        <v>19</v>
      </c>
      <c r="N482" s="158" t="s">
        <v>43</v>
      </c>
      <c r="P482" s="141">
        <f>O482*H482</f>
        <v>0</v>
      </c>
      <c r="Q482" s="141">
        <v>2.6450000000000001E-2</v>
      </c>
      <c r="R482" s="141">
        <f>Q482*H482</f>
        <v>5.3693499999999998E-2</v>
      </c>
      <c r="S482" s="141">
        <v>0</v>
      </c>
      <c r="T482" s="142">
        <f>S482*H482</f>
        <v>0</v>
      </c>
      <c r="AR482" s="143" t="s">
        <v>144</v>
      </c>
      <c r="AT482" s="143" t="s">
        <v>154</v>
      </c>
      <c r="AU482" s="143" t="s">
        <v>81</v>
      </c>
      <c r="AY482" s="18" t="s">
        <v>143</v>
      </c>
      <c r="BE482" s="144">
        <f>IF(N482="základní",J482,0)</f>
        <v>8704.64</v>
      </c>
      <c r="BF482" s="144">
        <f>IF(N482="snížená",J482,0)</f>
        <v>0</v>
      </c>
      <c r="BG482" s="144">
        <f>IF(N482="zákl. přenesená",J482,0)</f>
        <v>0</v>
      </c>
      <c r="BH482" s="144">
        <f>IF(N482="sníž. přenesená",J482,0)</f>
        <v>0</v>
      </c>
      <c r="BI482" s="144">
        <f>IF(N482="nulová",J482,0)</f>
        <v>0</v>
      </c>
      <c r="BJ482" s="18" t="s">
        <v>79</v>
      </c>
      <c r="BK482" s="144">
        <f>ROUND(I482*H482,2)</f>
        <v>8704.64</v>
      </c>
      <c r="BL482" s="18" t="s">
        <v>168</v>
      </c>
      <c r="BM482" s="143" t="s">
        <v>1417</v>
      </c>
    </row>
    <row r="483" spans="2:65" s="13" customFormat="1">
      <c r="B483" s="166"/>
      <c r="D483" s="160" t="s">
        <v>158</v>
      </c>
      <c r="F483" s="168" t="s">
        <v>1418</v>
      </c>
      <c r="H483" s="169">
        <v>2.0299999999999998</v>
      </c>
      <c r="I483" s="170"/>
      <c r="L483" s="166"/>
      <c r="M483" s="171"/>
      <c r="T483" s="172"/>
      <c r="AT483" s="167" t="s">
        <v>158</v>
      </c>
      <c r="AU483" s="167" t="s">
        <v>81</v>
      </c>
      <c r="AV483" s="13" t="s">
        <v>81</v>
      </c>
      <c r="AW483" s="13" t="s">
        <v>4</v>
      </c>
      <c r="AX483" s="13" t="s">
        <v>79</v>
      </c>
      <c r="AY483" s="167" t="s">
        <v>143</v>
      </c>
    </row>
    <row r="484" spans="2:65" s="1" customFormat="1" ht="21.75" customHeight="1">
      <c r="B484" s="33"/>
      <c r="C484" s="132" t="s">
        <v>865</v>
      </c>
      <c r="D484" s="132" t="s">
        <v>146</v>
      </c>
      <c r="E484" s="133" t="s">
        <v>1419</v>
      </c>
      <c r="F484" s="134" t="s">
        <v>1420</v>
      </c>
      <c r="G484" s="135" t="s">
        <v>260</v>
      </c>
      <c r="H484" s="136">
        <v>2</v>
      </c>
      <c r="I484" s="137">
        <v>187</v>
      </c>
      <c r="J484" s="138">
        <f>ROUND(I484*H484,2)</f>
        <v>374</v>
      </c>
      <c r="K484" s="134" t="s">
        <v>150</v>
      </c>
      <c r="L484" s="33"/>
      <c r="M484" s="139" t="s">
        <v>19</v>
      </c>
      <c r="N484" s="140" t="s">
        <v>43</v>
      </c>
      <c r="P484" s="141">
        <f>O484*H484</f>
        <v>0</v>
      </c>
      <c r="Q484" s="141">
        <v>0</v>
      </c>
      <c r="R484" s="141">
        <f>Q484*H484</f>
        <v>0</v>
      </c>
      <c r="S484" s="141">
        <v>0.12</v>
      </c>
      <c r="T484" s="142">
        <f>S484*H484</f>
        <v>0.24</v>
      </c>
      <c r="AR484" s="143" t="s">
        <v>168</v>
      </c>
      <c r="AT484" s="143" t="s">
        <v>146</v>
      </c>
      <c r="AU484" s="143" t="s">
        <v>81</v>
      </c>
      <c r="AY484" s="18" t="s">
        <v>143</v>
      </c>
      <c r="BE484" s="144">
        <f>IF(N484="základní",J484,0)</f>
        <v>374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8" t="s">
        <v>79</v>
      </c>
      <c r="BK484" s="144">
        <f>ROUND(I484*H484,2)</f>
        <v>374</v>
      </c>
      <c r="BL484" s="18" t="s">
        <v>168</v>
      </c>
      <c r="BM484" s="143" t="s">
        <v>1421</v>
      </c>
    </row>
    <row r="485" spans="2:65" s="1" customFormat="1">
      <c r="B485" s="33"/>
      <c r="D485" s="145" t="s">
        <v>152</v>
      </c>
      <c r="F485" s="146" t="s">
        <v>1422</v>
      </c>
      <c r="I485" s="147"/>
      <c r="L485" s="33"/>
      <c r="M485" s="148"/>
      <c r="T485" s="54"/>
      <c r="AT485" s="18" t="s">
        <v>152</v>
      </c>
      <c r="AU485" s="18" t="s">
        <v>81</v>
      </c>
    </row>
    <row r="486" spans="2:65" s="1" customFormat="1" ht="24.15" customHeight="1">
      <c r="B486" s="33"/>
      <c r="C486" s="132" t="s">
        <v>399</v>
      </c>
      <c r="D486" s="132" t="s">
        <v>146</v>
      </c>
      <c r="E486" s="133" t="s">
        <v>971</v>
      </c>
      <c r="F486" s="134" t="s">
        <v>972</v>
      </c>
      <c r="G486" s="135" t="s">
        <v>149</v>
      </c>
      <c r="H486" s="136">
        <v>8</v>
      </c>
      <c r="I486" s="137">
        <v>2090</v>
      </c>
      <c r="J486" s="138">
        <f>ROUND(I486*H486,2)</f>
        <v>16720</v>
      </c>
      <c r="K486" s="134" t="s">
        <v>150</v>
      </c>
      <c r="L486" s="33"/>
      <c r="M486" s="139" t="s">
        <v>19</v>
      </c>
      <c r="N486" s="140" t="s">
        <v>43</v>
      </c>
      <c r="P486" s="141">
        <f>O486*H486</f>
        <v>0</v>
      </c>
      <c r="Q486" s="141">
        <v>0</v>
      </c>
      <c r="R486" s="141">
        <f>Q486*H486</f>
        <v>0</v>
      </c>
      <c r="S486" s="141">
        <v>0</v>
      </c>
      <c r="T486" s="142">
        <f>S486*H486</f>
        <v>0</v>
      </c>
      <c r="AR486" s="143" t="s">
        <v>168</v>
      </c>
      <c r="AT486" s="143" t="s">
        <v>146</v>
      </c>
      <c r="AU486" s="143" t="s">
        <v>81</v>
      </c>
      <c r="AY486" s="18" t="s">
        <v>143</v>
      </c>
      <c r="BE486" s="144">
        <f>IF(N486="základní",J486,0)</f>
        <v>16720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8" t="s">
        <v>79</v>
      </c>
      <c r="BK486" s="144">
        <f>ROUND(I486*H486,2)</f>
        <v>16720</v>
      </c>
      <c r="BL486" s="18" t="s">
        <v>168</v>
      </c>
      <c r="BM486" s="143" t="s">
        <v>1423</v>
      </c>
    </row>
    <row r="487" spans="2:65" s="1" customFormat="1">
      <c r="B487" s="33"/>
      <c r="D487" s="145" t="s">
        <v>152</v>
      </c>
      <c r="F487" s="146" t="s">
        <v>974</v>
      </c>
      <c r="I487" s="147"/>
      <c r="L487" s="33"/>
      <c r="M487" s="148"/>
      <c r="T487" s="54"/>
      <c r="AT487" s="18" t="s">
        <v>152</v>
      </c>
      <c r="AU487" s="18" t="s">
        <v>81</v>
      </c>
    </row>
    <row r="488" spans="2:65" s="1" customFormat="1" ht="16.5" customHeight="1">
      <c r="B488" s="33"/>
      <c r="C488" s="149" t="s">
        <v>872</v>
      </c>
      <c r="D488" s="149" t="s">
        <v>154</v>
      </c>
      <c r="E488" s="150" t="s">
        <v>976</v>
      </c>
      <c r="F488" s="151" t="s">
        <v>977</v>
      </c>
      <c r="G488" s="152" t="s">
        <v>149</v>
      </c>
      <c r="H488" s="153">
        <v>4</v>
      </c>
      <c r="I488" s="154">
        <v>1463</v>
      </c>
      <c r="J488" s="155">
        <f>ROUND(I488*H488,2)</f>
        <v>5852</v>
      </c>
      <c r="K488" s="151" t="s">
        <v>19</v>
      </c>
      <c r="L488" s="156"/>
      <c r="M488" s="157" t="s">
        <v>19</v>
      </c>
      <c r="N488" s="158" t="s">
        <v>43</v>
      </c>
      <c r="P488" s="141">
        <f>O488*H488</f>
        <v>0</v>
      </c>
      <c r="Q488" s="141">
        <v>1.34E-3</v>
      </c>
      <c r="R488" s="141">
        <f>Q488*H488</f>
        <v>5.3600000000000002E-3</v>
      </c>
      <c r="S488" s="141">
        <v>0</v>
      </c>
      <c r="T488" s="142">
        <f>S488*H488</f>
        <v>0</v>
      </c>
      <c r="AR488" s="143" t="s">
        <v>144</v>
      </c>
      <c r="AT488" s="143" t="s">
        <v>154</v>
      </c>
      <c r="AU488" s="143" t="s">
        <v>81</v>
      </c>
      <c r="AY488" s="18" t="s">
        <v>143</v>
      </c>
      <c r="BE488" s="144">
        <f>IF(N488="základní",J488,0)</f>
        <v>5852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8" t="s">
        <v>79</v>
      </c>
      <c r="BK488" s="144">
        <f>ROUND(I488*H488,2)</f>
        <v>5852</v>
      </c>
      <c r="BL488" s="18" t="s">
        <v>168</v>
      </c>
      <c r="BM488" s="143" t="s">
        <v>1424</v>
      </c>
    </row>
    <row r="489" spans="2:65" s="12" customFormat="1">
      <c r="B489" s="159"/>
      <c r="D489" s="160" t="s">
        <v>158</v>
      </c>
      <c r="E489" s="161" t="s">
        <v>19</v>
      </c>
      <c r="F489" s="162" t="s">
        <v>1150</v>
      </c>
      <c r="H489" s="161" t="s">
        <v>19</v>
      </c>
      <c r="I489" s="163"/>
      <c r="L489" s="159"/>
      <c r="M489" s="164"/>
      <c r="T489" s="165"/>
      <c r="AT489" s="161" t="s">
        <v>158</v>
      </c>
      <c r="AU489" s="161" t="s">
        <v>81</v>
      </c>
      <c r="AV489" s="12" t="s">
        <v>79</v>
      </c>
      <c r="AW489" s="12" t="s">
        <v>33</v>
      </c>
      <c r="AX489" s="12" t="s">
        <v>72</v>
      </c>
      <c r="AY489" s="161" t="s">
        <v>143</v>
      </c>
    </row>
    <row r="490" spans="2:65" s="12" customFormat="1">
      <c r="B490" s="159"/>
      <c r="D490" s="160" t="s">
        <v>158</v>
      </c>
      <c r="E490" s="161" t="s">
        <v>19</v>
      </c>
      <c r="F490" s="162" t="s">
        <v>160</v>
      </c>
      <c r="H490" s="161" t="s">
        <v>19</v>
      </c>
      <c r="I490" s="163"/>
      <c r="L490" s="159"/>
      <c r="M490" s="164"/>
      <c r="T490" s="165"/>
      <c r="AT490" s="161" t="s">
        <v>158</v>
      </c>
      <c r="AU490" s="161" t="s">
        <v>81</v>
      </c>
      <c r="AV490" s="12" t="s">
        <v>79</v>
      </c>
      <c r="AW490" s="12" t="s">
        <v>33</v>
      </c>
      <c r="AX490" s="12" t="s">
        <v>72</v>
      </c>
      <c r="AY490" s="161" t="s">
        <v>143</v>
      </c>
    </row>
    <row r="491" spans="2:65" s="12" customFormat="1">
      <c r="B491" s="159"/>
      <c r="D491" s="160" t="s">
        <v>158</v>
      </c>
      <c r="E491" s="161" t="s">
        <v>19</v>
      </c>
      <c r="F491" s="162" t="s">
        <v>161</v>
      </c>
      <c r="H491" s="161" t="s">
        <v>19</v>
      </c>
      <c r="I491" s="163"/>
      <c r="L491" s="159"/>
      <c r="M491" s="164"/>
      <c r="T491" s="165"/>
      <c r="AT491" s="161" t="s">
        <v>158</v>
      </c>
      <c r="AU491" s="161" t="s">
        <v>81</v>
      </c>
      <c r="AV491" s="12" t="s">
        <v>79</v>
      </c>
      <c r="AW491" s="12" t="s">
        <v>33</v>
      </c>
      <c r="AX491" s="12" t="s">
        <v>72</v>
      </c>
      <c r="AY491" s="161" t="s">
        <v>143</v>
      </c>
    </row>
    <row r="492" spans="2:65" s="13" customFormat="1">
      <c r="B492" s="166"/>
      <c r="D492" s="160" t="s">
        <v>158</v>
      </c>
      <c r="E492" s="167" t="s">
        <v>19</v>
      </c>
      <c r="F492" s="168" t="s">
        <v>1425</v>
      </c>
      <c r="H492" s="169">
        <v>2</v>
      </c>
      <c r="I492" s="170"/>
      <c r="L492" s="166"/>
      <c r="M492" s="171"/>
      <c r="T492" s="172"/>
      <c r="AT492" s="167" t="s">
        <v>158</v>
      </c>
      <c r="AU492" s="167" t="s">
        <v>81</v>
      </c>
      <c r="AV492" s="13" t="s">
        <v>81</v>
      </c>
      <c r="AW492" s="13" t="s">
        <v>33</v>
      </c>
      <c r="AX492" s="13" t="s">
        <v>72</v>
      </c>
      <c r="AY492" s="167" t="s">
        <v>143</v>
      </c>
    </row>
    <row r="493" spans="2:65" s="13" customFormat="1">
      <c r="B493" s="166"/>
      <c r="D493" s="160" t="s">
        <v>158</v>
      </c>
      <c r="E493" s="167" t="s">
        <v>19</v>
      </c>
      <c r="F493" s="168" t="s">
        <v>1426</v>
      </c>
      <c r="H493" s="169">
        <v>2</v>
      </c>
      <c r="I493" s="170"/>
      <c r="L493" s="166"/>
      <c r="M493" s="171"/>
      <c r="T493" s="172"/>
      <c r="AT493" s="167" t="s">
        <v>158</v>
      </c>
      <c r="AU493" s="167" t="s">
        <v>81</v>
      </c>
      <c r="AV493" s="13" t="s">
        <v>81</v>
      </c>
      <c r="AW493" s="13" t="s">
        <v>33</v>
      </c>
      <c r="AX493" s="13" t="s">
        <v>72</v>
      </c>
      <c r="AY493" s="167" t="s">
        <v>143</v>
      </c>
    </row>
    <row r="494" spans="2:65" s="14" customFormat="1">
      <c r="B494" s="173"/>
      <c r="D494" s="160" t="s">
        <v>158</v>
      </c>
      <c r="E494" s="174" t="s">
        <v>19</v>
      </c>
      <c r="F494" s="175" t="s">
        <v>267</v>
      </c>
      <c r="H494" s="176">
        <v>4</v>
      </c>
      <c r="I494" s="177"/>
      <c r="L494" s="173"/>
      <c r="M494" s="178"/>
      <c r="T494" s="179"/>
      <c r="AT494" s="174" t="s">
        <v>158</v>
      </c>
      <c r="AU494" s="174" t="s">
        <v>81</v>
      </c>
      <c r="AV494" s="14" t="s">
        <v>168</v>
      </c>
      <c r="AW494" s="14" t="s">
        <v>33</v>
      </c>
      <c r="AX494" s="14" t="s">
        <v>79</v>
      </c>
      <c r="AY494" s="174" t="s">
        <v>143</v>
      </c>
    </row>
    <row r="495" spans="2:65" s="1" customFormat="1" ht="16.5" customHeight="1">
      <c r="B495" s="33"/>
      <c r="C495" s="149" t="s">
        <v>878</v>
      </c>
      <c r="D495" s="149" t="s">
        <v>154</v>
      </c>
      <c r="E495" s="150" t="s">
        <v>980</v>
      </c>
      <c r="F495" s="151" t="s">
        <v>981</v>
      </c>
      <c r="G495" s="152" t="s">
        <v>149</v>
      </c>
      <c r="H495" s="153">
        <v>4</v>
      </c>
      <c r="I495" s="154">
        <v>2322</v>
      </c>
      <c r="J495" s="155">
        <f>ROUND(I495*H495,2)</f>
        <v>9288</v>
      </c>
      <c r="K495" s="151" t="s">
        <v>19</v>
      </c>
      <c r="L495" s="156"/>
      <c r="M495" s="157" t="s">
        <v>19</v>
      </c>
      <c r="N495" s="158" t="s">
        <v>43</v>
      </c>
      <c r="P495" s="141">
        <f>O495*H495</f>
        <v>0</v>
      </c>
      <c r="Q495" s="141">
        <v>5.5300000000000002E-3</v>
      </c>
      <c r="R495" s="141">
        <f>Q495*H495</f>
        <v>2.2120000000000001E-2</v>
      </c>
      <c r="S495" s="141">
        <v>0</v>
      </c>
      <c r="T495" s="142">
        <f>S495*H495</f>
        <v>0</v>
      </c>
      <c r="AR495" s="143" t="s">
        <v>144</v>
      </c>
      <c r="AT495" s="143" t="s">
        <v>154</v>
      </c>
      <c r="AU495" s="143" t="s">
        <v>81</v>
      </c>
      <c r="AY495" s="18" t="s">
        <v>143</v>
      </c>
      <c r="BE495" s="144">
        <f>IF(N495="základní",J495,0)</f>
        <v>9288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8" t="s">
        <v>79</v>
      </c>
      <c r="BK495" s="144">
        <f>ROUND(I495*H495,2)</f>
        <v>9288</v>
      </c>
      <c r="BL495" s="18" t="s">
        <v>168</v>
      </c>
      <c r="BM495" s="143" t="s">
        <v>1427</v>
      </c>
    </row>
    <row r="496" spans="2:65" s="12" customFormat="1">
      <c r="B496" s="159"/>
      <c r="D496" s="160" t="s">
        <v>158</v>
      </c>
      <c r="E496" s="161" t="s">
        <v>19</v>
      </c>
      <c r="F496" s="162" t="s">
        <v>1150</v>
      </c>
      <c r="H496" s="161" t="s">
        <v>19</v>
      </c>
      <c r="I496" s="163"/>
      <c r="L496" s="159"/>
      <c r="M496" s="164"/>
      <c r="T496" s="165"/>
      <c r="AT496" s="161" t="s">
        <v>158</v>
      </c>
      <c r="AU496" s="161" t="s">
        <v>81</v>
      </c>
      <c r="AV496" s="12" t="s">
        <v>79</v>
      </c>
      <c r="AW496" s="12" t="s">
        <v>33</v>
      </c>
      <c r="AX496" s="12" t="s">
        <v>72</v>
      </c>
      <c r="AY496" s="161" t="s">
        <v>143</v>
      </c>
    </row>
    <row r="497" spans="2:65" s="12" customFormat="1">
      <c r="B497" s="159"/>
      <c r="D497" s="160" t="s">
        <v>158</v>
      </c>
      <c r="E497" s="161" t="s">
        <v>19</v>
      </c>
      <c r="F497" s="162" t="s">
        <v>160</v>
      </c>
      <c r="H497" s="161" t="s">
        <v>19</v>
      </c>
      <c r="I497" s="163"/>
      <c r="L497" s="159"/>
      <c r="M497" s="164"/>
      <c r="T497" s="165"/>
      <c r="AT497" s="161" t="s">
        <v>158</v>
      </c>
      <c r="AU497" s="161" t="s">
        <v>81</v>
      </c>
      <c r="AV497" s="12" t="s">
        <v>79</v>
      </c>
      <c r="AW497" s="12" t="s">
        <v>33</v>
      </c>
      <c r="AX497" s="12" t="s">
        <v>72</v>
      </c>
      <c r="AY497" s="161" t="s">
        <v>143</v>
      </c>
    </row>
    <row r="498" spans="2:65" s="12" customFormat="1">
      <c r="B498" s="159"/>
      <c r="D498" s="160" t="s">
        <v>158</v>
      </c>
      <c r="E498" s="161" t="s">
        <v>19</v>
      </c>
      <c r="F498" s="162" t="s">
        <v>161</v>
      </c>
      <c r="H498" s="161" t="s">
        <v>19</v>
      </c>
      <c r="I498" s="163"/>
      <c r="L498" s="159"/>
      <c r="M498" s="164"/>
      <c r="T498" s="165"/>
      <c r="AT498" s="161" t="s">
        <v>158</v>
      </c>
      <c r="AU498" s="161" t="s">
        <v>81</v>
      </c>
      <c r="AV498" s="12" t="s">
        <v>79</v>
      </c>
      <c r="AW498" s="12" t="s">
        <v>33</v>
      </c>
      <c r="AX498" s="12" t="s">
        <v>72</v>
      </c>
      <c r="AY498" s="161" t="s">
        <v>143</v>
      </c>
    </row>
    <row r="499" spans="2:65" s="13" customFormat="1">
      <c r="B499" s="166"/>
      <c r="D499" s="160" t="s">
        <v>158</v>
      </c>
      <c r="E499" s="167" t="s">
        <v>19</v>
      </c>
      <c r="F499" s="168" t="s">
        <v>1425</v>
      </c>
      <c r="H499" s="169">
        <v>2</v>
      </c>
      <c r="I499" s="170"/>
      <c r="L499" s="166"/>
      <c r="M499" s="171"/>
      <c r="T499" s="172"/>
      <c r="AT499" s="167" t="s">
        <v>158</v>
      </c>
      <c r="AU499" s="167" t="s">
        <v>81</v>
      </c>
      <c r="AV499" s="13" t="s">
        <v>81</v>
      </c>
      <c r="AW499" s="13" t="s">
        <v>33</v>
      </c>
      <c r="AX499" s="13" t="s">
        <v>72</v>
      </c>
      <c r="AY499" s="167" t="s">
        <v>143</v>
      </c>
    </row>
    <row r="500" spans="2:65" s="13" customFormat="1">
      <c r="B500" s="166"/>
      <c r="D500" s="160" t="s">
        <v>158</v>
      </c>
      <c r="E500" s="167" t="s">
        <v>19</v>
      </c>
      <c r="F500" s="168" t="s">
        <v>1426</v>
      </c>
      <c r="H500" s="169">
        <v>2</v>
      </c>
      <c r="I500" s="170"/>
      <c r="L500" s="166"/>
      <c r="M500" s="171"/>
      <c r="T500" s="172"/>
      <c r="AT500" s="167" t="s">
        <v>158</v>
      </c>
      <c r="AU500" s="167" t="s">
        <v>81</v>
      </c>
      <c r="AV500" s="13" t="s">
        <v>81</v>
      </c>
      <c r="AW500" s="13" t="s">
        <v>33</v>
      </c>
      <c r="AX500" s="13" t="s">
        <v>72</v>
      </c>
      <c r="AY500" s="167" t="s">
        <v>143</v>
      </c>
    </row>
    <row r="501" spans="2:65" s="14" customFormat="1">
      <c r="B501" s="173"/>
      <c r="D501" s="160" t="s">
        <v>158</v>
      </c>
      <c r="E501" s="174" t="s">
        <v>19</v>
      </c>
      <c r="F501" s="175" t="s">
        <v>267</v>
      </c>
      <c r="H501" s="176">
        <v>4</v>
      </c>
      <c r="I501" s="177"/>
      <c r="L501" s="173"/>
      <c r="M501" s="178"/>
      <c r="T501" s="179"/>
      <c r="AT501" s="174" t="s">
        <v>158</v>
      </c>
      <c r="AU501" s="174" t="s">
        <v>81</v>
      </c>
      <c r="AV501" s="14" t="s">
        <v>168</v>
      </c>
      <c r="AW501" s="14" t="s">
        <v>33</v>
      </c>
      <c r="AX501" s="14" t="s">
        <v>79</v>
      </c>
      <c r="AY501" s="174" t="s">
        <v>143</v>
      </c>
    </row>
    <row r="502" spans="2:65" s="1" customFormat="1" ht="24.15" customHeight="1">
      <c r="B502" s="33"/>
      <c r="C502" s="132" t="s">
        <v>353</v>
      </c>
      <c r="D502" s="132" t="s">
        <v>146</v>
      </c>
      <c r="E502" s="133" t="s">
        <v>229</v>
      </c>
      <c r="F502" s="134" t="s">
        <v>230</v>
      </c>
      <c r="G502" s="135" t="s">
        <v>149</v>
      </c>
      <c r="H502" s="136">
        <v>2</v>
      </c>
      <c r="I502" s="137">
        <v>2875</v>
      </c>
      <c r="J502" s="138">
        <f>ROUND(I502*H502,2)</f>
        <v>5750</v>
      </c>
      <c r="K502" s="134" t="s">
        <v>150</v>
      </c>
      <c r="L502" s="33"/>
      <c r="M502" s="139" t="s">
        <v>19</v>
      </c>
      <c r="N502" s="140" t="s">
        <v>43</v>
      </c>
      <c r="P502" s="141">
        <f>O502*H502</f>
        <v>0</v>
      </c>
      <c r="Q502" s="141">
        <v>1.6199999999999999E-3</v>
      </c>
      <c r="R502" s="141">
        <f>Q502*H502</f>
        <v>3.2399999999999998E-3</v>
      </c>
      <c r="S502" s="141">
        <v>0</v>
      </c>
      <c r="T502" s="142">
        <f>S502*H502</f>
        <v>0</v>
      </c>
      <c r="AR502" s="143" t="s">
        <v>79</v>
      </c>
      <c r="AT502" s="143" t="s">
        <v>146</v>
      </c>
      <c r="AU502" s="143" t="s">
        <v>81</v>
      </c>
      <c r="AY502" s="18" t="s">
        <v>143</v>
      </c>
      <c r="BE502" s="144">
        <f>IF(N502="základní",J502,0)</f>
        <v>5750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8" t="s">
        <v>79</v>
      </c>
      <c r="BK502" s="144">
        <f>ROUND(I502*H502,2)</f>
        <v>5750</v>
      </c>
      <c r="BL502" s="18" t="s">
        <v>79</v>
      </c>
      <c r="BM502" s="143" t="s">
        <v>1428</v>
      </c>
    </row>
    <row r="503" spans="2:65" s="1" customFormat="1">
      <c r="B503" s="33"/>
      <c r="D503" s="145" t="s">
        <v>152</v>
      </c>
      <c r="F503" s="146" t="s">
        <v>232</v>
      </c>
      <c r="I503" s="147"/>
      <c r="L503" s="33"/>
      <c r="M503" s="148"/>
      <c r="T503" s="54"/>
      <c r="AT503" s="18" t="s">
        <v>152</v>
      </c>
      <c r="AU503" s="18" t="s">
        <v>81</v>
      </c>
    </row>
    <row r="504" spans="2:65" s="1" customFormat="1" ht="16.5" customHeight="1">
      <c r="B504" s="33"/>
      <c r="C504" s="149" t="s">
        <v>888</v>
      </c>
      <c r="D504" s="149" t="s">
        <v>154</v>
      </c>
      <c r="E504" s="150" t="s">
        <v>234</v>
      </c>
      <c r="F504" s="151" t="s">
        <v>235</v>
      </c>
      <c r="G504" s="152" t="s">
        <v>149</v>
      </c>
      <c r="H504" s="153">
        <v>2</v>
      </c>
      <c r="I504" s="154">
        <v>7191</v>
      </c>
      <c r="J504" s="155">
        <f>ROUND(I504*H504,2)</f>
        <v>14382</v>
      </c>
      <c r="K504" s="151" t="s">
        <v>150</v>
      </c>
      <c r="L504" s="156"/>
      <c r="M504" s="157" t="s">
        <v>19</v>
      </c>
      <c r="N504" s="158" t="s">
        <v>43</v>
      </c>
      <c r="P504" s="141">
        <f>O504*H504</f>
        <v>0</v>
      </c>
      <c r="Q504" s="141">
        <v>1.7999999999999999E-2</v>
      </c>
      <c r="R504" s="141">
        <f>Q504*H504</f>
        <v>3.5999999999999997E-2</v>
      </c>
      <c r="S504" s="141">
        <v>0</v>
      </c>
      <c r="T504" s="142">
        <f>S504*H504</f>
        <v>0</v>
      </c>
      <c r="AR504" s="143" t="s">
        <v>81</v>
      </c>
      <c r="AT504" s="143" t="s">
        <v>154</v>
      </c>
      <c r="AU504" s="143" t="s">
        <v>81</v>
      </c>
      <c r="AY504" s="18" t="s">
        <v>143</v>
      </c>
      <c r="BE504" s="144">
        <f>IF(N504="základní",J504,0)</f>
        <v>14382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8" t="s">
        <v>79</v>
      </c>
      <c r="BK504" s="144">
        <f>ROUND(I504*H504,2)</f>
        <v>14382</v>
      </c>
      <c r="BL504" s="18" t="s">
        <v>79</v>
      </c>
      <c r="BM504" s="143" t="s">
        <v>1429</v>
      </c>
    </row>
    <row r="505" spans="2:65" s="12" customFormat="1">
      <c r="B505" s="159"/>
      <c r="D505" s="160" t="s">
        <v>158</v>
      </c>
      <c r="E505" s="161" t="s">
        <v>19</v>
      </c>
      <c r="F505" s="162" t="s">
        <v>1150</v>
      </c>
      <c r="H505" s="161" t="s">
        <v>19</v>
      </c>
      <c r="I505" s="163"/>
      <c r="L505" s="159"/>
      <c r="M505" s="164"/>
      <c r="T505" s="165"/>
      <c r="AT505" s="161" t="s">
        <v>158</v>
      </c>
      <c r="AU505" s="161" t="s">
        <v>81</v>
      </c>
      <c r="AV505" s="12" t="s">
        <v>79</v>
      </c>
      <c r="AW505" s="12" t="s">
        <v>33</v>
      </c>
      <c r="AX505" s="12" t="s">
        <v>72</v>
      </c>
      <c r="AY505" s="161" t="s">
        <v>143</v>
      </c>
    </row>
    <row r="506" spans="2:65" s="12" customFormat="1">
      <c r="B506" s="159"/>
      <c r="D506" s="160" t="s">
        <v>158</v>
      </c>
      <c r="E506" s="161" t="s">
        <v>19</v>
      </c>
      <c r="F506" s="162" t="s">
        <v>160</v>
      </c>
      <c r="H506" s="161" t="s">
        <v>19</v>
      </c>
      <c r="I506" s="163"/>
      <c r="L506" s="159"/>
      <c r="M506" s="164"/>
      <c r="T506" s="165"/>
      <c r="AT506" s="161" t="s">
        <v>158</v>
      </c>
      <c r="AU506" s="161" t="s">
        <v>81</v>
      </c>
      <c r="AV506" s="12" t="s">
        <v>79</v>
      </c>
      <c r="AW506" s="12" t="s">
        <v>33</v>
      </c>
      <c r="AX506" s="12" t="s">
        <v>72</v>
      </c>
      <c r="AY506" s="161" t="s">
        <v>143</v>
      </c>
    </row>
    <row r="507" spans="2:65" s="12" customFormat="1">
      <c r="B507" s="159"/>
      <c r="D507" s="160" t="s">
        <v>158</v>
      </c>
      <c r="E507" s="161" t="s">
        <v>19</v>
      </c>
      <c r="F507" s="162" t="s">
        <v>161</v>
      </c>
      <c r="H507" s="161" t="s">
        <v>19</v>
      </c>
      <c r="I507" s="163"/>
      <c r="L507" s="159"/>
      <c r="M507" s="164"/>
      <c r="T507" s="165"/>
      <c r="AT507" s="161" t="s">
        <v>158</v>
      </c>
      <c r="AU507" s="161" t="s">
        <v>81</v>
      </c>
      <c r="AV507" s="12" t="s">
        <v>79</v>
      </c>
      <c r="AW507" s="12" t="s">
        <v>33</v>
      </c>
      <c r="AX507" s="12" t="s">
        <v>72</v>
      </c>
      <c r="AY507" s="161" t="s">
        <v>143</v>
      </c>
    </row>
    <row r="508" spans="2:65" s="13" customFormat="1">
      <c r="B508" s="166"/>
      <c r="D508" s="160" t="s">
        <v>158</v>
      </c>
      <c r="E508" s="167" t="s">
        <v>19</v>
      </c>
      <c r="F508" s="168" t="s">
        <v>1300</v>
      </c>
      <c r="H508" s="169">
        <v>1</v>
      </c>
      <c r="I508" s="170"/>
      <c r="L508" s="166"/>
      <c r="M508" s="171"/>
      <c r="T508" s="172"/>
      <c r="AT508" s="167" t="s">
        <v>158</v>
      </c>
      <c r="AU508" s="167" t="s">
        <v>81</v>
      </c>
      <c r="AV508" s="13" t="s">
        <v>81</v>
      </c>
      <c r="AW508" s="13" t="s">
        <v>33</v>
      </c>
      <c r="AX508" s="13" t="s">
        <v>72</v>
      </c>
      <c r="AY508" s="167" t="s">
        <v>143</v>
      </c>
    </row>
    <row r="509" spans="2:65" s="13" customFormat="1">
      <c r="B509" s="166"/>
      <c r="D509" s="160" t="s">
        <v>158</v>
      </c>
      <c r="E509" s="167" t="s">
        <v>19</v>
      </c>
      <c r="F509" s="168" t="s">
        <v>1301</v>
      </c>
      <c r="H509" s="169">
        <v>1</v>
      </c>
      <c r="I509" s="170"/>
      <c r="L509" s="166"/>
      <c r="M509" s="171"/>
      <c r="T509" s="172"/>
      <c r="AT509" s="167" t="s">
        <v>158</v>
      </c>
      <c r="AU509" s="167" t="s">
        <v>81</v>
      </c>
      <c r="AV509" s="13" t="s">
        <v>81</v>
      </c>
      <c r="AW509" s="13" t="s">
        <v>33</v>
      </c>
      <c r="AX509" s="13" t="s">
        <v>72</v>
      </c>
      <c r="AY509" s="167" t="s">
        <v>143</v>
      </c>
    </row>
    <row r="510" spans="2:65" s="14" customFormat="1">
      <c r="B510" s="173"/>
      <c r="D510" s="160" t="s">
        <v>158</v>
      </c>
      <c r="E510" s="174" t="s">
        <v>19</v>
      </c>
      <c r="F510" s="175" t="s">
        <v>267</v>
      </c>
      <c r="H510" s="176">
        <v>2</v>
      </c>
      <c r="I510" s="177"/>
      <c r="L510" s="173"/>
      <c r="M510" s="178"/>
      <c r="T510" s="179"/>
      <c r="AT510" s="174" t="s">
        <v>158</v>
      </c>
      <c r="AU510" s="174" t="s">
        <v>81</v>
      </c>
      <c r="AV510" s="14" t="s">
        <v>168</v>
      </c>
      <c r="AW510" s="14" t="s">
        <v>33</v>
      </c>
      <c r="AX510" s="14" t="s">
        <v>79</v>
      </c>
      <c r="AY510" s="174" t="s">
        <v>143</v>
      </c>
    </row>
    <row r="511" spans="2:65" s="1" customFormat="1" ht="16.5" customHeight="1">
      <c r="B511" s="33"/>
      <c r="C511" s="149" t="s">
        <v>893</v>
      </c>
      <c r="D511" s="149" t="s">
        <v>154</v>
      </c>
      <c r="E511" s="150" t="s">
        <v>239</v>
      </c>
      <c r="F511" s="151" t="s">
        <v>240</v>
      </c>
      <c r="G511" s="152" t="s">
        <v>149</v>
      </c>
      <c r="H511" s="153">
        <v>2</v>
      </c>
      <c r="I511" s="154">
        <v>494.1</v>
      </c>
      <c r="J511" s="155">
        <f>ROUND(I511*H511,2)</f>
        <v>988.2</v>
      </c>
      <c r="K511" s="151" t="s">
        <v>150</v>
      </c>
      <c r="L511" s="156"/>
      <c r="M511" s="157" t="s">
        <v>19</v>
      </c>
      <c r="N511" s="158" t="s">
        <v>43</v>
      </c>
      <c r="P511" s="141">
        <f>O511*H511</f>
        <v>0</v>
      </c>
      <c r="Q511" s="141">
        <v>1.5E-3</v>
      </c>
      <c r="R511" s="141">
        <f>Q511*H511</f>
        <v>3.0000000000000001E-3</v>
      </c>
      <c r="S511" s="141">
        <v>0</v>
      </c>
      <c r="T511" s="142">
        <f>S511*H511</f>
        <v>0</v>
      </c>
      <c r="AR511" s="143" t="s">
        <v>81</v>
      </c>
      <c r="AT511" s="143" t="s">
        <v>154</v>
      </c>
      <c r="AU511" s="143" t="s">
        <v>81</v>
      </c>
      <c r="AY511" s="18" t="s">
        <v>143</v>
      </c>
      <c r="BE511" s="144">
        <f>IF(N511="základní",J511,0)</f>
        <v>988.2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8" t="s">
        <v>79</v>
      </c>
      <c r="BK511" s="144">
        <f>ROUND(I511*H511,2)</f>
        <v>988.2</v>
      </c>
      <c r="BL511" s="18" t="s">
        <v>79</v>
      </c>
      <c r="BM511" s="143" t="s">
        <v>1430</v>
      </c>
    </row>
    <row r="512" spans="2:65" s="1" customFormat="1" ht="24.15" customHeight="1">
      <c r="B512" s="33"/>
      <c r="C512" s="132" t="s">
        <v>897</v>
      </c>
      <c r="D512" s="132" t="s">
        <v>146</v>
      </c>
      <c r="E512" s="133" t="s">
        <v>1431</v>
      </c>
      <c r="F512" s="134" t="s">
        <v>1432</v>
      </c>
      <c r="G512" s="135" t="s">
        <v>149</v>
      </c>
      <c r="H512" s="136">
        <v>2</v>
      </c>
      <c r="I512" s="137">
        <v>3275</v>
      </c>
      <c r="J512" s="138">
        <f>ROUND(I512*H512,2)</f>
        <v>6550</v>
      </c>
      <c r="K512" s="134" t="s">
        <v>150</v>
      </c>
      <c r="L512" s="33"/>
      <c r="M512" s="139" t="s">
        <v>19</v>
      </c>
      <c r="N512" s="140" t="s">
        <v>43</v>
      </c>
      <c r="P512" s="141">
        <f>O512*H512</f>
        <v>0</v>
      </c>
      <c r="Q512" s="141">
        <v>1.65E-3</v>
      </c>
      <c r="R512" s="141">
        <f>Q512*H512</f>
        <v>3.3E-3</v>
      </c>
      <c r="S512" s="141">
        <v>0</v>
      </c>
      <c r="T512" s="142">
        <f>S512*H512</f>
        <v>0</v>
      </c>
      <c r="AR512" s="143" t="s">
        <v>168</v>
      </c>
      <c r="AT512" s="143" t="s">
        <v>146</v>
      </c>
      <c r="AU512" s="143" t="s">
        <v>81</v>
      </c>
      <c r="AY512" s="18" t="s">
        <v>143</v>
      </c>
      <c r="BE512" s="144">
        <f>IF(N512="základní",J512,0)</f>
        <v>6550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8" t="s">
        <v>79</v>
      </c>
      <c r="BK512" s="144">
        <f>ROUND(I512*H512,2)</f>
        <v>6550</v>
      </c>
      <c r="BL512" s="18" t="s">
        <v>168</v>
      </c>
      <c r="BM512" s="143" t="s">
        <v>1433</v>
      </c>
    </row>
    <row r="513" spans="2:65" s="1" customFormat="1">
      <c r="B513" s="33"/>
      <c r="D513" s="145" t="s">
        <v>152</v>
      </c>
      <c r="F513" s="146" t="s">
        <v>1434</v>
      </c>
      <c r="I513" s="147"/>
      <c r="L513" s="33"/>
      <c r="M513" s="148"/>
      <c r="T513" s="54"/>
      <c r="AT513" s="18" t="s">
        <v>152</v>
      </c>
      <c r="AU513" s="18" t="s">
        <v>81</v>
      </c>
    </row>
    <row r="514" spans="2:65" s="1" customFormat="1" ht="16.5" customHeight="1">
      <c r="B514" s="33"/>
      <c r="C514" s="149" t="s">
        <v>899</v>
      </c>
      <c r="D514" s="149" t="s">
        <v>154</v>
      </c>
      <c r="E514" s="150" t="s">
        <v>1435</v>
      </c>
      <c r="F514" s="151" t="s">
        <v>1436</v>
      </c>
      <c r="G514" s="152" t="s">
        <v>149</v>
      </c>
      <c r="H514" s="153">
        <v>2</v>
      </c>
      <c r="I514" s="154">
        <v>7440</v>
      </c>
      <c r="J514" s="155">
        <f>ROUND(I514*H514,2)</f>
        <v>14880</v>
      </c>
      <c r="K514" s="151" t="s">
        <v>150</v>
      </c>
      <c r="L514" s="156"/>
      <c r="M514" s="157" t="s">
        <v>19</v>
      </c>
      <c r="N514" s="158" t="s">
        <v>43</v>
      </c>
      <c r="P514" s="141">
        <f>O514*H514</f>
        <v>0</v>
      </c>
      <c r="Q514" s="141">
        <v>2.3E-2</v>
      </c>
      <c r="R514" s="141">
        <f>Q514*H514</f>
        <v>4.5999999999999999E-2</v>
      </c>
      <c r="S514" s="141">
        <v>0</v>
      </c>
      <c r="T514" s="142">
        <f>S514*H514</f>
        <v>0</v>
      </c>
      <c r="AR514" s="143" t="s">
        <v>144</v>
      </c>
      <c r="AT514" s="143" t="s">
        <v>154</v>
      </c>
      <c r="AU514" s="143" t="s">
        <v>81</v>
      </c>
      <c r="AY514" s="18" t="s">
        <v>143</v>
      </c>
      <c r="BE514" s="144">
        <f>IF(N514="základní",J514,0)</f>
        <v>14880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8" t="s">
        <v>79</v>
      </c>
      <c r="BK514" s="144">
        <f>ROUND(I514*H514,2)</f>
        <v>14880</v>
      </c>
      <c r="BL514" s="18" t="s">
        <v>168</v>
      </c>
      <c r="BM514" s="143" t="s">
        <v>1437</v>
      </c>
    </row>
    <row r="515" spans="2:65" s="12" customFormat="1">
      <c r="B515" s="159"/>
      <c r="D515" s="160" t="s">
        <v>158</v>
      </c>
      <c r="E515" s="161" t="s">
        <v>19</v>
      </c>
      <c r="F515" s="162" t="s">
        <v>1150</v>
      </c>
      <c r="H515" s="161" t="s">
        <v>19</v>
      </c>
      <c r="I515" s="163"/>
      <c r="L515" s="159"/>
      <c r="M515" s="164"/>
      <c r="T515" s="165"/>
      <c r="AT515" s="161" t="s">
        <v>158</v>
      </c>
      <c r="AU515" s="161" t="s">
        <v>81</v>
      </c>
      <c r="AV515" s="12" t="s">
        <v>79</v>
      </c>
      <c r="AW515" s="12" t="s">
        <v>33</v>
      </c>
      <c r="AX515" s="12" t="s">
        <v>72</v>
      </c>
      <c r="AY515" s="161" t="s">
        <v>143</v>
      </c>
    </row>
    <row r="516" spans="2:65" s="12" customFormat="1">
      <c r="B516" s="159"/>
      <c r="D516" s="160" t="s">
        <v>158</v>
      </c>
      <c r="E516" s="161" t="s">
        <v>19</v>
      </c>
      <c r="F516" s="162" t="s">
        <v>160</v>
      </c>
      <c r="H516" s="161" t="s">
        <v>19</v>
      </c>
      <c r="I516" s="163"/>
      <c r="L516" s="159"/>
      <c r="M516" s="164"/>
      <c r="T516" s="165"/>
      <c r="AT516" s="161" t="s">
        <v>158</v>
      </c>
      <c r="AU516" s="161" t="s">
        <v>81</v>
      </c>
      <c r="AV516" s="12" t="s">
        <v>79</v>
      </c>
      <c r="AW516" s="12" t="s">
        <v>33</v>
      </c>
      <c r="AX516" s="12" t="s">
        <v>72</v>
      </c>
      <c r="AY516" s="161" t="s">
        <v>143</v>
      </c>
    </row>
    <row r="517" spans="2:65" s="12" customFormat="1">
      <c r="B517" s="159"/>
      <c r="D517" s="160" t="s">
        <v>158</v>
      </c>
      <c r="E517" s="161" t="s">
        <v>19</v>
      </c>
      <c r="F517" s="162" t="s">
        <v>161</v>
      </c>
      <c r="H517" s="161" t="s">
        <v>19</v>
      </c>
      <c r="I517" s="163"/>
      <c r="L517" s="159"/>
      <c r="M517" s="164"/>
      <c r="T517" s="165"/>
      <c r="AT517" s="161" t="s">
        <v>158</v>
      </c>
      <c r="AU517" s="161" t="s">
        <v>81</v>
      </c>
      <c r="AV517" s="12" t="s">
        <v>79</v>
      </c>
      <c r="AW517" s="12" t="s">
        <v>33</v>
      </c>
      <c r="AX517" s="12" t="s">
        <v>72</v>
      </c>
      <c r="AY517" s="161" t="s">
        <v>143</v>
      </c>
    </row>
    <row r="518" spans="2:65" s="13" customFormat="1">
      <c r="B518" s="166"/>
      <c r="D518" s="160" t="s">
        <v>158</v>
      </c>
      <c r="E518" s="167" t="s">
        <v>19</v>
      </c>
      <c r="F518" s="168" t="s">
        <v>1300</v>
      </c>
      <c r="H518" s="169">
        <v>1</v>
      </c>
      <c r="I518" s="170"/>
      <c r="L518" s="166"/>
      <c r="M518" s="171"/>
      <c r="T518" s="172"/>
      <c r="AT518" s="167" t="s">
        <v>158</v>
      </c>
      <c r="AU518" s="167" t="s">
        <v>81</v>
      </c>
      <c r="AV518" s="13" t="s">
        <v>81</v>
      </c>
      <c r="AW518" s="13" t="s">
        <v>33</v>
      </c>
      <c r="AX518" s="13" t="s">
        <v>72</v>
      </c>
      <c r="AY518" s="167" t="s">
        <v>143</v>
      </c>
    </row>
    <row r="519" spans="2:65" s="13" customFormat="1">
      <c r="B519" s="166"/>
      <c r="D519" s="160" t="s">
        <v>158</v>
      </c>
      <c r="E519" s="167" t="s">
        <v>19</v>
      </c>
      <c r="F519" s="168" t="s">
        <v>1301</v>
      </c>
      <c r="H519" s="169">
        <v>1</v>
      </c>
      <c r="I519" s="170"/>
      <c r="L519" s="166"/>
      <c r="M519" s="171"/>
      <c r="T519" s="172"/>
      <c r="AT519" s="167" t="s">
        <v>158</v>
      </c>
      <c r="AU519" s="167" t="s">
        <v>81</v>
      </c>
      <c r="AV519" s="13" t="s">
        <v>81</v>
      </c>
      <c r="AW519" s="13" t="s">
        <v>33</v>
      </c>
      <c r="AX519" s="13" t="s">
        <v>72</v>
      </c>
      <c r="AY519" s="167" t="s">
        <v>143</v>
      </c>
    </row>
    <row r="520" spans="2:65" s="14" customFormat="1">
      <c r="B520" s="173"/>
      <c r="D520" s="160" t="s">
        <v>158</v>
      </c>
      <c r="E520" s="174" t="s">
        <v>19</v>
      </c>
      <c r="F520" s="175" t="s">
        <v>267</v>
      </c>
      <c r="H520" s="176">
        <v>2</v>
      </c>
      <c r="I520" s="177"/>
      <c r="L520" s="173"/>
      <c r="M520" s="178"/>
      <c r="T520" s="179"/>
      <c r="AT520" s="174" t="s">
        <v>158</v>
      </c>
      <c r="AU520" s="174" t="s">
        <v>81</v>
      </c>
      <c r="AV520" s="14" t="s">
        <v>168</v>
      </c>
      <c r="AW520" s="14" t="s">
        <v>33</v>
      </c>
      <c r="AX520" s="14" t="s">
        <v>79</v>
      </c>
      <c r="AY520" s="174" t="s">
        <v>143</v>
      </c>
    </row>
    <row r="521" spans="2:65" s="1" customFormat="1" ht="16.5" customHeight="1">
      <c r="B521" s="33"/>
      <c r="C521" s="149" t="s">
        <v>901</v>
      </c>
      <c r="D521" s="149" t="s">
        <v>154</v>
      </c>
      <c r="E521" s="150" t="s">
        <v>1438</v>
      </c>
      <c r="F521" s="151" t="s">
        <v>1439</v>
      </c>
      <c r="G521" s="152" t="s">
        <v>149</v>
      </c>
      <c r="H521" s="153">
        <v>2</v>
      </c>
      <c r="I521" s="154">
        <v>500</v>
      </c>
      <c r="J521" s="155">
        <f>ROUND(I521*H521,2)</f>
        <v>1000</v>
      </c>
      <c r="K521" s="151" t="s">
        <v>150</v>
      </c>
      <c r="L521" s="156"/>
      <c r="M521" s="157" t="s">
        <v>19</v>
      </c>
      <c r="N521" s="158" t="s">
        <v>43</v>
      </c>
      <c r="P521" s="141">
        <f>O521*H521</f>
        <v>0</v>
      </c>
      <c r="Q521" s="141">
        <v>2.8E-3</v>
      </c>
      <c r="R521" s="141">
        <f>Q521*H521</f>
        <v>5.5999999999999999E-3</v>
      </c>
      <c r="S521" s="141">
        <v>0</v>
      </c>
      <c r="T521" s="142">
        <f>S521*H521</f>
        <v>0</v>
      </c>
      <c r="AR521" s="143" t="s">
        <v>144</v>
      </c>
      <c r="AT521" s="143" t="s">
        <v>154</v>
      </c>
      <c r="AU521" s="143" t="s">
        <v>81</v>
      </c>
      <c r="AY521" s="18" t="s">
        <v>143</v>
      </c>
      <c r="BE521" s="144">
        <f>IF(N521="základní",J521,0)</f>
        <v>1000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8" t="s">
        <v>79</v>
      </c>
      <c r="BK521" s="144">
        <f>ROUND(I521*H521,2)</f>
        <v>1000</v>
      </c>
      <c r="BL521" s="18" t="s">
        <v>168</v>
      </c>
      <c r="BM521" s="143" t="s">
        <v>1440</v>
      </c>
    </row>
    <row r="522" spans="2:65" s="1" customFormat="1" ht="24.15" customHeight="1">
      <c r="B522" s="33"/>
      <c r="C522" s="132" t="s">
        <v>903</v>
      </c>
      <c r="D522" s="132" t="s">
        <v>146</v>
      </c>
      <c r="E522" s="133" t="s">
        <v>1441</v>
      </c>
      <c r="F522" s="134" t="s">
        <v>1442</v>
      </c>
      <c r="G522" s="135" t="s">
        <v>149</v>
      </c>
      <c r="H522" s="136">
        <v>4</v>
      </c>
      <c r="I522" s="137">
        <v>5950</v>
      </c>
      <c r="J522" s="138">
        <f>ROUND(I522*H522,2)</f>
        <v>23800</v>
      </c>
      <c r="K522" s="134" t="s">
        <v>150</v>
      </c>
      <c r="L522" s="33"/>
      <c r="M522" s="139" t="s">
        <v>19</v>
      </c>
      <c r="N522" s="140" t="s">
        <v>43</v>
      </c>
      <c r="P522" s="141">
        <f>O522*H522</f>
        <v>0</v>
      </c>
      <c r="Q522" s="141">
        <v>2.8600000000000001E-3</v>
      </c>
      <c r="R522" s="141">
        <f>Q522*H522</f>
        <v>1.1440000000000001E-2</v>
      </c>
      <c r="S522" s="141">
        <v>0</v>
      </c>
      <c r="T522" s="142">
        <f>S522*H522</f>
        <v>0</v>
      </c>
      <c r="AR522" s="143" t="s">
        <v>168</v>
      </c>
      <c r="AT522" s="143" t="s">
        <v>146</v>
      </c>
      <c r="AU522" s="143" t="s">
        <v>81</v>
      </c>
      <c r="AY522" s="18" t="s">
        <v>143</v>
      </c>
      <c r="BE522" s="144">
        <f>IF(N522="základní",J522,0)</f>
        <v>23800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8" t="s">
        <v>79</v>
      </c>
      <c r="BK522" s="144">
        <f>ROUND(I522*H522,2)</f>
        <v>23800</v>
      </c>
      <c r="BL522" s="18" t="s">
        <v>168</v>
      </c>
      <c r="BM522" s="143" t="s">
        <v>1443</v>
      </c>
    </row>
    <row r="523" spans="2:65" s="1" customFormat="1">
      <c r="B523" s="33"/>
      <c r="D523" s="145" t="s">
        <v>152</v>
      </c>
      <c r="F523" s="146" t="s">
        <v>1444</v>
      </c>
      <c r="I523" s="147"/>
      <c r="L523" s="33"/>
      <c r="M523" s="148"/>
      <c r="T523" s="54"/>
      <c r="AT523" s="18" t="s">
        <v>152</v>
      </c>
      <c r="AU523" s="18" t="s">
        <v>81</v>
      </c>
    </row>
    <row r="524" spans="2:65" s="1" customFormat="1" ht="16.5" customHeight="1">
      <c r="B524" s="33"/>
      <c r="C524" s="149" t="s">
        <v>908</v>
      </c>
      <c r="D524" s="149" t="s">
        <v>154</v>
      </c>
      <c r="E524" s="150" t="s">
        <v>1000</v>
      </c>
      <c r="F524" s="151" t="s">
        <v>1001</v>
      </c>
      <c r="G524" s="152" t="s">
        <v>149</v>
      </c>
      <c r="H524" s="153">
        <v>4</v>
      </c>
      <c r="I524" s="154">
        <v>22990</v>
      </c>
      <c r="J524" s="155">
        <f>ROUND(I524*H524,2)</f>
        <v>91960</v>
      </c>
      <c r="K524" s="151" t="s">
        <v>150</v>
      </c>
      <c r="L524" s="156"/>
      <c r="M524" s="157" t="s">
        <v>19</v>
      </c>
      <c r="N524" s="158" t="s">
        <v>43</v>
      </c>
      <c r="P524" s="141">
        <f>O524*H524</f>
        <v>0</v>
      </c>
      <c r="Q524" s="141">
        <v>6.5000000000000002E-2</v>
      </c>
      <c r="R524" s="141">
        <f>Q524*H524</f>
        <v>0.26</v>
      </c>
      <c r="S524" s="141">
        <v>0</v>
      </c>
      <c r="T524" s="142">
        <f>S524*H524</f>
        <v>0</v>
      </c>
      <c r="AR524" s="143" t="s">
        <v>144</v>
      </c>
      <c r="AT524" s="143" t="s">
        <v>154</v>
      </c>
      <c r="AU524" s="143" t="s">
        <v>81</v>
      </c>
      <c r="AY524" s="18" t="s">
        <v>143</v>
      </c>
      <c r="BE524" s="144">
        <f>IF(N524="základní",J524,0)</f>
        <v>91960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8" t="s">
        <v>79</v>
      </c>
      <c r="BK524" s="144">
        <f>ROUND(I524*H524,2)</f>
        <v>91960</v>
      </c>
      <c r="BL524" s="18" t="s">
        <v>168</v>
      </c>
      <c r="BM524" s="143" t="s">
        <v>1445</v>
      </c>
    </row>
    <row r="525" spans="2:65" s="12" customFormat="1">
      <c r="B525" s="159"/>
      <c r="D525" s="160" t="s">
        <v>158</v>
      </c>
      <c r="E525" s="161" t="s">
        <v>19</v>
      </c>
      <c r="F525" s="162" t="s">
        <v>1150</v>
      </c>
      <c r="H525" s="161" t="s">
        <v>19</v>
      </c>
      <c r="I525" s="163"/>
      <c r="L525" s="159"/>
      <c r="M525" s="164"/>
      <c r="T525" s="165"/>
      <c r="AT525" s="161" t="s">
        <v>158</v>
      </c>
      <c r="AU525" s="161" t="s">
        <v>81</v>
      </c>
      <c r="AV525" s="12" t="s">
        <v>79</v>
      </c>
      <c r="AW525" s="12" t="s">
        <v>33</v>
      </c>
      <c r="AX525" s="12" t="s">
        <v>72</v>
      </c>
      <c r="AY525" s="161" t="s">
        <v>143</v>
      </c>
    </row>
    <row r="526" spans="2:65" s="12" customFormat="1">
      <c r="B526" s="159"/>
      <c r="D526" s="160" t="s">
        <v>158</v>
      </c>
      <c r="E526" s="161" t="s">
        <v>19</v>
      </c>
      <c r="F526" s="162" t="s">
        <v>160</v>
      </c>
      <c r="H526" s="161" t="s">
        <v>19</v>
      </c>
      <c r="I526" s="163"/>
      <c r="L526" s="159"/>
      <c r="M526" s="164"/>
      <c r="T526" s="165"/>
      <c r="AT526" s="161" t="s">
        <v>158</v>
      </c>
      <c r="AU526" s="161" t="s">
        <v>81</v>
      </c>
      <c r="AV526" s="12" t="s">
        <v>79</v>
      </c>
      <c r="AW526" s="12" t="s">
        <v>33</v>
      </c>
      <c r="AX526" s="12" t="s">
        <v>72</v>
      </c>
      <c r="AY526" s="161" t="s">
        <v>143</v>
      </c>
    </row>
    <row r="527" spans="2:65" s="12" customFormat="1">
      <c r="B527" s="159"/>
      <c r="D527" s="160" t="s">
        <v>158</v>
      </c>
      <c r="E527" s="161" t="s">
        <v>19</v>
      </c>
      <c r="F527" s="162" t="s">
        <v>161</v>
      </c>
      <c r="H527" s="161" t="s">
        <v>19</v>
      </c>
      <c r="I527" s="163"/>
      <c r="L527" s="159"/>
      <c r="M527" s="164"/>
      <c r="T527" s="165"/>
      <c r="AT527" s="161" t="s">
        <v>158</v>
      </c>
      <c r="AU527" s="161" t="s">
        <v>81</v>
      </c>
      <c r="AV527" s="12" t="s">
        <v>79</v>
      </c>
      <c r="AW527" s="12" t="s">
        <v>33</v>
      </c>
      <c r="AX527" s="12" t="s">
        <v>72</v>
      </c>
      <c r="AY527" s="161" t="s">
        <v>143</v>
      </c>
    </row>
    <row r="528" spans="2:65" s="13" customFormat="1">
      <c r="B528" s="166"/>
      <c r="D528" s="160" t="s">
        <v>158</v>
      </c>
      <c r="E528" s="167" t="s">
        <v>19</v>
      </c>
      <c r="F528" s="168" t="s">
        <v>1425</v>
      </c>
      <c r="H528" s="169">
        <v>2</v>
      </c>
      <c r="I528" s="170"/>
      <c r="L528" s="166"/>
      <c r="M528" s="171"/>
      <c r="T528" s="172"/>
      <c r="AT528" s="167" t="s">
        <v>158</v>
      </c>
      <c r="AU528" s="167" t="s">
        <v>81</v>
      </c>
      <c r="AV528" s="13" t="s">
        <v>81</v>
      </c>
      <c r="AW528" s="13" t="s">
        <v>33</v>
      </c>
      <c r="AX528" s="13" t="s">
        <v>72</v>
      </c>
      <c r="AY528" s="167" t="s">
        <v>143</v>
      </c>
    </row>
    <row r="529" spans="2:65" s="13" customFormat="1">
      <c r="B529" s="166"/>
      <c r="D529" s="160" t="s">
        <v>158</v>
      </c>
      <c r="E529" s="167" t="s">
        <v>19</v>
      </c>
      <c r="F529" s="168" t="s">
        <v>1426</v>
      </c>
      <c r="H529" s="169">
        <v>2</v>
      </c>
      <c r="I529" s="170"/>
      <c r="L529" s="166"/>
      <c r="M529" s="171"/>
      <c r="T529" s="172"/>
      <c r="AT529" s="167" t="s">
        <v>158</v>
      </c>
      <c r="AU529" s="167" t="s">
        <v>81</v>
      </c>
      <c r="AV529" s="13" t="s">
        <v>81</v>
      </c>
      <c r="AW529" s="13" t="s">
        <v>33</v>
      </c>
      <c r="AX529" s="13" t="s">
        <v>72</v>
      </c>
      <c r="AY529" s="167" t="s">
        <v>143</v>
      </c>
    </row>
    <row r="530" spans="2:65" s="14" customFormat="1">
      <c r="B530" s="173"/>
      <c r="D530" s="160" t="s">
        <v>158</v>
      </c>
      <c r="E530" s="174" t="s">
        <v>19</v>
      </c>
      <c r="F530" s="175" t="s">
        <v>267</v>
      </c>
      <c r="H530" s="176">
        <v>4</v>
      </c>
      <c r="I530" s="177"/>
      <c r="L530" s="173"/>
      <c r="M530" s="178"/>
      <c r="T530" s="179"/>
      <c r="AT530" s="174" t="s">
        <v>158</v>
      </c>
      <c r="AU530" s="174" t="s">
        <v>81</v>
      </c>
      <c r="AV530" s="14" t="s">
        <v>168</v>
      </c>
      <c r="AW530" s="14" t="s">
        <v>33</v>
      </c>
      <c r="AX530" s="14" t="s">
        <v>79</v>
      </c>
      <c r="AY530" s="174" t="s">
        <v>143</v>
      </c>
    </row>
    <row r="531" spans="2:65" s="1" customFormat="1" ht="16.5" customHeight="1">
      <c r="B531" s="33"/>
      <c r="C531" s="149" t="s">
        <v>912</v>
      </c>
      <c r="D531" s="149" t="s">
        <v>154</v>
      </c>
      <c r="E531" s="150" t="s">
        <v>1446</v>
      </c>
      <c r="F531" s="151" t="s">
        <v>1447</v>
      </c>
      <c r="G531" s="152" t="s">
        <v>149</v>
      </c>
      <c r="H531" s="153">
        <v>4</v>
      </c>
      <c r="I531" s="154">
        <v>1680</v>
      </c>
      <c r="J531" s="155">
        <f>ROUND(I531*H531,2)</f>
        <v>6720</v>
      </c>
      <c r="K531" s="151" t="s">
        <v>150</v>
      </c>
      <c r="L531" s="156"/>
      <c r="M531" s="157" t="s">
        <v>19</v>
      </c>
      <c r="N531" s="158" t="s">
        <v>43</v>
      </c>
      <c r="P531" s="141">
        <f>O531*H531</f>
        <v>0</v>
      </c>
      <c r="Q531" s="141">
        <v>8.6E-3</v>
      </c>
      <c r="R531" s="141">
        <f>Q531*H531</f>
        <v>3.44E-2</v>
      </c>
      <c r="S531" s="141">
        <v>0</v>
      </c>
      <c r="T531" s="142">
        <f>S531*H531</f>
        <v>0</v>
      </c>
      <c r="AR531" s="143" t="s">
        <v>81</v>
      </c>
      <c r="AT531" s="143" t="s">
        <v>154</v>
      </c>
      <c r="AU531" s="143" t="s">
        <v>81</v>
      </c>
      <c r="AY531" s="18" t="s">
        <v>143</v>
      </c>
      <c r="BE531" s="144">
        <f>IF(N531="základní",J531,0)</f>
        <v>6720</v>
      </c>
      <c r="BF531" s="144">
        <f>IF(N531="snížená",J531,0)</f>
        <v>0</v>
      </c>
      <c r="BG531" s="144">
        <f>IF(N531="zákl. přenesená",J531,0)</f>
        <v>0</v>
      </c>
      <c r="BH531" s="144">
        <f>IF(N531="sníž. přenesená",J531,0)</f>
        <v>0</v>
      </c>
      <c r="BI531" s="144">
        <f>IF(N531="nulová",J531,0)</f>
        <v>0</v>
      </c>
      <c r="BJ531" s="18" t="s">
        <v>79</v>
      </c>
      <c r="BK531" s="144">
        <f>ROUND(I531*H531,2)</f>
        <v>6720</v>
      </c>
      <c r="BL531" s="18" t="s">
        <v>79</v>
      </c>
      <c r="BM531" s="143" t="s">
        <v>1448</v>
      </c>
    </row>
    <row r="532" spans="2:65" s="1" customFormat="1" ht="16.5" customHeight="1">
      <c r="B532" s="33"/>
      <c r="C532" s="149" t="s">
        <v>917</v>
      </c>
      <c r="D532" s="149" t="s">
        <v>154</v>
      </c>
      <c r="E532" s="150" t="s">
        <v>243</v>
      </c>
      <c r="F532" s="151" t="s">
        <v>244</v>
      </c>
      <c r="G532" s="152" t="s">
        <v>149</v>
      </c>
      <c r="H532" s="153">
        <v>6</v>
      </c>
      <c r="I532" s="154">
        <v>998</v>
      </c>
      <c r="J532" s="155">
        <f>ROUND(I532*H532,2)</f>
        <v>5988</v>
      </c>
      <c r="K532" s="151" t="s">
        <v>19</v>
      </c>
      <c r="L532" s="156"/>
      <c r="M532" s="157" t="s">
        <v>19</v>
      </c>
      <c r="N532" s="158" t="s">
        <v>43</v>
      </c>
      <c r="P532" s="141">
        <f>O532*H532</f>
        <v>0</v>
      </c>
      <c r="Q532" s="141">
        <v>0</v>
      </c>
      <c r="R532" s="141">
        <f>Q532*H532</f>
        <v>0</v>
      </c>
      <c r="S532" s="141">
        <v>0</v>
      </c>
      <c r="T532" s="142">
        <f>S532*H532</f>
        <v>0</v>
      </c>
      <c r="AR532" s="143" t="s">
        <v>81</v>
      </c>
      <c r="AT532" s="143" t="s">
        <v>154</v>
      </c>
      <c r="AU532" s="143" t="s">
        <v>81</v>
      </c>
      <c r="AY532" s="18" t="s">
        <v>143</v>
      </c>
      <c r="BE532" s="144">
        <f>IF(N532="základní",J532,0)</f>
        <v>5988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8" t="s">
        <v>79</v>
      </c>
      <c r="BK532" s="144">
        <f>ROUND(I532*H532,2)</f>
        <v>5988</v>
      </c>
      <c r="BL532" s="18" t="s">
        <v>79</v>
      </c>
      <c r="BM532" s="143" t="s">
        <v>1449</v>
      </c>
    </row>
    <row r="533" spans="2:65" s="12" customFormat="1">
      <c r="B533" s="159"/>
      <c r="D533" s="160" t="s">
        <v>158</v>
      </c>
      <c r="E533" s="161" t="s">
        <v>19</v>
      </c>
      <c r="F533" s="162" t="s">
        <v>246</v>
      </c>
      <c r="H533" s="161" t="s">
        <v>19</v>
      </c>
      <c r="I533" s="163"/>
      <c r="L533" s="159"/>
      <c r="M533" s="164"/>
      <c r="T533" s="165"/>
      <c r="AT533" s="161" t="s">
        <v>158</v>
      </c>
      <c r="AU533" s="161" t="s">
        <v>81</v>
      </c>
      <c r="AV533" s="12" t="s">
        <v>79</v>
      </c>
      <c r="AW533" s="12" t="s">
        <v>33</v>
      </c>
      <c r="AX533" s="12" t="s">
        <v>72</v>
      </c>
      <c r="AY533" s="161" t="s">
        <v>143</v>
      </c>
    </row>
    <row r="534" spans="2:65" s="12" customFormat="1">
      <c r="B534" s="159"/>
      <c r="D534" s="160" t="s">
        <v>158</v>
      </c>
      <c r="E534" s="161" t="s">
        <v>19</v>
      </c>
      <c r="F534" s="162" t="s">
        <v>247</v>
      </c>
      <c r="H534" s="161" t="s">
        <v>19</v>
      </c>
      <c r="I534" s="163"/>
      <c r="L534" s="159"/>
      <c r="M534" s="164"/>
      <c r="T534" s="165"/>
      <c r="AT534" s="161" t="s">
        <v>158</v>
      </c>
      <c r="AU534" s="161" t="s">
        <v>81</v>
      </c>
      <c r="AV534" s="12" t="s">
        <v>79</v>
      </c>
      <c r="AW534" s="12" t="s">
        <v>33</v>
      </c>
      <c r="AX534" s="12" t="s">
        <v>72</v>
      </c>
      <c r="AY534" s="161" t="s">
        <v>143</v>
      </c>
    </row>
    <row r="535" spans="2:65" s="12" customFormat="1">
      <c r="B535" s="159"/>
      <c r="D535" s="160" t="s">
        <v>158</v>
      </c>
      <c r="E535" s="161" t="s">
        <v>19</v>
      </c>
      <c r="F535" s="162" t="s">
        <v>248</v>
      </c>
      <c r="H535" s="161" t="s">
        <v>19</v>
      </c>
      <c r="I535" s="163"/>
      <c r="L535" s="159"/>
      <c r="M535" s="164"/>
      <c r="T535" s="165"/>
      <c r="AT535" s="161" t="s">
        <v>158</v>
      </c>
      <c r="AU535" s="161" t="s">
        <v>81</v>
      </c>
      <c r="AV535" s="12" t="s">
        <v>79</v>
      </c>
      <c r="AW535" s="12" t="s">
        <v>33</v>
      </c>
      <c r="AX535" s="12" t="s">
        <v>72</v>
      </c>
      <c r="AY535" s="161" t="s">
        <v>143</v>
      </c>
    </row>
    <row r="536" spans="2:65" s="12" customFormat="1">
      <c r="B536" s="159"/>
      <c r="D536" s="160" t="s">
        <v>158</v>
      </c>
      <c r="E536" s="161" t="s">
        <v>19</v>
      </c>
      <c r="F536" s="162" t="s">
        <v>249</v>
      </c>
      <c r="H536" s="161" t="s">
        <v>19</v>
      </c>
      <c r="I536" s="163"/>
      <c r="L536" s="159"/>
      <c r="M536" s="164"/>
      <c r="T536" s="165"/>
      <c r="AT536" s="161" t="s">
        <v>158</v>
      </c>
      <c r="AU536" s="161" t="s">
        <v>81</v>
      </c>
      <c r="AV536" s="12" t="s">
        <v>79</v>
      </c>
      <c r="AW536" s="12" t="s">
        <v>33</v>
      </c>
      <c r="AX536" s="12" t="s">
        <v>72</v>
      </c>
      <c r="AY536" s="161" t="s">
        <v>143</v>
      </c>
    </row>
    <row r="537" spans="2:65" s="12" customFormat="1">
      <c r="B537" s="159"/>
      <c r="D537" s="160" t="s">
        <v>158</v>
      </c>
      <c r="E537" s="161" t="s">
        <v>19</v>
      </c>
      <c r="F537" s="162" t="s">
        <v>251</v>
      </c>
      <c r="H537" s="161" t="s">
        <v>19</v>
      </c>
      <c r="I537" s="163"/>
      <c r="L537" s="159"/>
      <c r="M537" s="164"/>
      <c r="T537" s="165"/>
      <c r="AT537" s="161" t="s">
        <v>158</v>
      </c>
      <c r="AU537" s="161" t="s">
        <v>81</v>
      </c>
      <c r="AV537" s="12" t="s">
        <v>79</v>
      </c>
      <c r="AW537" s="12" t="s">
        <v>33</v>
      </c>
      <c r="AX537" s="12" t="s">
        <v>72</v>
      </c>
      <c r="AY537" s="161" t="s">
        <v>143</v>
      </c>
    </row>
    <row r="538" spans="2:65" s="12" customFormat="1">
      <c r="B538" s="159"/>
      <c r="D538" s="160" t="s">
        <v>158</v>
      </c>
      <c r="E538" s="161" t="s">
        <v>19</v>
      </c>
      <c r="F538" s="162" t="s">
        <v>1450</v>
      </c>
      <c r="H538" s="161" t="s">
        <v>19</v>
      </c>
      <c r="I538" s="163"/>
      <c r="L538" s="159"/>
      <c r="M538" s="164"/>
      <c r="T538" s="165"/>
      <c r="AT538" s="161" t="s">
        <v>158</v>
      </c>
      <c r="AU538" s="161" t="s">
        <v>81</v>
      </c>
      <c r="AV538" s="12" t="s">
        <v>79</v>
      </c>
      <c r="AW538" s="12" t="s">
        <v>33</v>
      </c>
      <c r="AX538" s="12" t="s">
        <v>72</v>
      </c>
      <c r="AY538" s="161" t="s">
        <v>143</v>
      </c>
    </row>
    <row r="539" spans="2:65" s="12" customFormat="1">
      <c r="B539" s="159"/>
      <c r="D539" s="160" t="s">
        <v>158</v>
      </c>
      <c r="E539" s="161" t="s">
        <v>19</v>
      </c>
      <c r="F539" s="162" t="s">
        <v>1451</v>
      </c>
      <c r="H539" s="161" t="s">
        <v>19</v>
      </c>
      <c r="I539" s="163"/>
      <c r="L539" s="159"/>
      <c r="M539" s="164"/>
      <c r="T539" s="165"/>
      <c r="AT539" s="161" t="s">
        <v>158</v>
      </c>
      <c r="AU539" s="161" t="s">
        <v>81</v>
      </c>
      <c r="AV539" s="12" t="s">
        <v>79</v>
      </c>
      <c r="AW539" s="12" t="s">
        <v>33</v>
      </c>
      <c r="AX539" s="12" t="s">
        <v>72</v>
      </c>
      <c r="AY539" s="161" t="s">
        <v>143</v>
      </c>
    </row>
    <row r="540" spans="2:65" s="13" customFormat="1">
      <c r="B540" s="166"/>
      <c r="D540" s="160" t="s">
        <v>158</v>
      </c>
      <c r="E540" s="167" t="s">
        <v>19</v>
      </c>
      <c r="F540" s="168" t="s">
        <v>1452</v>
      </c>
      <c r="H540" s="169">
        <v>3</v>
      </c>
      <c r="I540" s="170"/>
      <c r="L540" s="166"/>
      <c r="M540" s="171"/>
      <c r="T540" s="172"/>
      <c r="AT540" s="167" t="s">
        <v>158</v>
      </c>
      <c r="AU540" s="167" t="s">
        <v>81</v>
      </c>
      <c r="AV540" s="13" t="s">
        <v>81</v>
      </c>
      <c r="AW540" s="13" t="s">
        <v>33</v>
      </c>
      <c r="AX540" s="13" t="s">
        <v>72</v>
      </c>
      <c r="AY540" s="167" t="s">
        <v>143</v>
      </c>
    </row>
    <row r="541" spans="2:65" s="13" customFormat="1">
      <c r="B541" s="166"/>
      <c r="D541" s="160" t="s">
        <v>158</v>
      </c>
      <c r="E541" s="167" t="s">
        <v>19</v>
      </c>
      <c r="F541" s="168" t="s">
        <v>1453</v>
      </c>
      <c r="H541" s="169">
        <v>3</v>
      </c>
      <c r="I541" s="170"/>
      <c r="L541" s="166"/>
      <c r="M541" s="171"/>
      <c r="T541" s="172"/>
      <c r="AT541" s="167" t="s">
        <v>158</v>
      </c>
      <c r="AU541" s="167" t="s">
        <v>81</v>
      </c>
      <c r="AV541" s="13" t="s">
        <v>81</v>
      </c>
      <c r="AW541" s="13" t="s">
        <v>33</v>
      </c>
      <c r="AX541" s="13" t="s">
        <v>72</v>
      </c>
      <c r="AY541" s="167" t="s">
        <v>143</v>
      </c>
    </row>
    <row r="542" spans="2:65" s="14" customFormat="1">
      <c r="B542" s="173"/>
      <c r="D542" s="160" t="s">
        <v>158</v>
      </c>
      <c r="E542" s="174" t="s">
        <v>19</v>
      </c>
      <c r="F542" s="175" t="s">
        <v>267</v>
      </c>
      <c r="H542" s="176">
        <v>6</v>
      </c>
      <c r="I542" s="177"/>
      <c r="L542" s="173"/>
      <c r="M542" s="178"/>
      <c r="T542" s="179"/>
      <c r="AT542" s="174" t="s">
        <v>158</v>
      </c>
      <c r="AU542" s="174" t="s">
        <v>81</v>
      </c>
      <c r="AV542" s="14" t="s">
        <v>168</v>
      </c>
      <c r="AW542" s="14" t="s">
        <v>33</v>
      </c>
      <c r="AX542" s="14" t="s">
        <v>79</v>
      </c>
      <c r="AY542" s="174" t="s">
        <v>143</v>
      </c>
    </row>
    <row r="543" spans="2:65" s="1" customFormat="1" ht="16.5" customHeight="1">
      <c r="B543" s="33"/>
      <c r="C543" s="149" t="s">
        <v>921</v>
      </c>
      <c r="D543" s="149" t="s">
        <v>154</v>
      </c>
      <c r="E543" s="150" t="s">
        <v>1454</v>
      </c>
      <c r="F543" s="151" t="s">
        <v>1455</v>
      </c>
      <c r="G543" s="152" t="s">
        <v>149</v>
      </c>
      <c r="H543" s="153">
        <v>4</v>
      </c>
      <c r="I543" s="154">
        <v>1230</v>
      </c>
      <c r="J543" s="155">
        <f>ROUND(I543*H543,2)</f>
        <v>4920</v>
      </c>
      <c r="K543" s="151" t="s">
        <v>19</v>
      </c>
      <c r="L543" s="156"/>
      <c r="M543" s="157" t="s">
        <v>19</v>
      </c>
      <c r="N543" s="158" t="s">
        <v>43</v>
      </c>
      <c r="P543" s="141">
        <f>O543*H543</f>
        <v>0</v>
      </c>
      <c r="Q543" s="141">
        <v>0</v>
      </c>
      <c r="R543" s="141">
        <f>Q543*H543</f>
        <v>0</v>
      </c>
      <c r="S543" s="141">
        <v>0</v>
      </c>
      <c r="T543" s="142">
        <f>S543*H543</f>
        <v>0</v>
      </c>
      <c r="AR543" s="143" t="s">
        <v>144</v>
      </c>
      <c r="AT543" s="143" t="s">
        <v>154</v>
      </c>
      <c r="AU543" s="143" t="s">
        <v>81</v>
      </c>
      <c r="AY543" s="18" t="s">
        <v>143</v>
      </c>
      <c r="BE543" s="144">
        <f>IF(N543="základní",J543,0)</f>
        <v>4920</v>
      </c>
      <c r="BF543" s="144">
        <f>IF(N543="snížená",J543,0)</f>
        <v>0</v>
      </c>
      <c r="BG543" s="144">
        <f>IF(N543="zákl. přenesená",J543,0)</f>
        <v>0</v>
      </c>
      <c r="BH543" s="144">
        <f>IF(N543="sníž. přenesená",J543,0)</f>
        <v>0</v>
      </c>
      <c r="BI543" s="144">
        <f>IF(N543="nulová",J543,0)</f>
        <v>0</v>
      </c>
      <c r="BJ543" s="18" t="s">
        <v>79</v>
      </c>
      <c r="BK543" s="144">
        <f>ROUND(I543*H543,2)</f>
        <v>4920</v>
      </c>
      <c r="BL543" s="18" t="s">
        <v>168</v>
      </c>
      <c r="BM543" s="143" t="s">
        <v>1456</v>
      </c>
    </row>
    <row r="544" spans="2:65" s="12" customFormat="1">
      <c r="B544" s="159"/>
      <c r="D544" s="160" t="s">
        <v>158</v>
      </c>
      <c r="E544" s="161" t="s">
        <v>19</v>
      </c>
      <c r="F544" s="162" t="s">
        <v>246</v>
      </c>
      <c r="H544" s="161" t="s">
        <v>19</v>
      </c>
      <c r="I544" s="163"/>
      <c r="L544" s="159"/>
      <c r="M544" s="164"/>
      <c r="T544" s="165"/>
      <c r="AT544" s="161" t="s">
        <v>158</v>
      </c>
      <c r="AU544" s="161" t="s">
        <v>81</v>
      </c>
      <c r="AV544" s="12" t="s">
        <v>79</v>
      </c>
      <c r="AW544" s="12" t="s">
        <v>33</v>
      </c>
      <c r="AX544" s="12" t="s">
        <v>72</v>
      </c>
      <c r="AY544" s="161" t="s">
        <v>143</v>
      </c>
    </row>
    <row r="545" spans="2:65" s="12" customFormat="1">
      <c r="B545" s="159"/>
      <c r="D545" s="160" t="s">
        <v>158</v>
      </c>
      <c r="E545" s="161" t="s">
        <v>19</v>
      </c>
      <c r="F545" s="162" t="s">
        <v>247</v>
      </c>
      <c r="H545" s="161" t="s">
        <v>19</v>
      </c>
      <c r="I545" s="163"/>
      <c r="L545" s="159"/>
      <c r="M545" s="164"/>
      <c r="T545" s="165"/>
      <c r="AT545" s="161" t="s">
        <v>158</v>
      </c>
      <c r="AU545" s="161" t="s">
        <v>81</v>
      </c>
      <c r="AV545" s="12" t="s">
        <v>79</v>
      </c>
      <c r="AW545" s="12" t="s">
        <v>33</v>
      </c>
      <c r="AX545" s="12" t="s">
        <v>72</v>
      </c>
      <c r="AY545" s="161" t="s">
        <v>143</v>
      </c>
    </row>
    <row r="546" spans="2:65" s="12" customFormat="1">
      <c r="B546" s="159"/>
      <c r="D546" s="160" t="s">
        <v>158</v>
      </c>
      <c r="E546" s="161" t="s">
        <v>19</v>
      </c>
      <c r="F546" s="162" t="s">
        <v>248</v>
      </c>
      <c r="H546" s="161" t="s">
        <v>19</v>
      </c>
      <c r="I546" s="163"/>
      <c r="L546" s="159"/>
      <c r="M546" s="164"/>
      <c r="T546" s="165"/>
      <c r="AT546" s="161" t="s">
        <v>158</v>
      </c>
      <c r="AU546" s="161" t="s">
        <v>81</v>
      </c>
      <c r="AV546" s="12" t="s">
        <v>79</v>
      </c>
      <c r="AW546" s="12" t="s">
        <v>33</v>
      </c>
      <c r="AX546" s="12" t="s">
        <v>72</v>
      </c>
      <c r="AY546" s="161" t="s">
        <v>143</v>
      </c>
    </row>
    <row r="547" spans="2:65" s="12" customFormat="1">
      <c r="B547" s="159"/>
      <c r="D547" s="160" t="s">
        <v>158</v>
      </c>
      <c r="E547" s="161" t="s">
        <v>19</v>
      </c>
      <c r="F547" s="162" t="s">
        <v>249</v>
      </c>
      <c r="H547" s="161" t="s">
        <v>19</v>
      </c>
      <c r="I547" s="163"/>
      <c r="L547" s="159"/>
      <c r="M547" s="164"/>
      <c r="T547" s="165"/>
      <c r="AT547" s="161" t="s">
        <v>158</v>
      </c>
      <c r="AU547" s="161" t="s">
        <v>81</v>
      </c>
      <c r="AV547" s="12" t="s">
        <v>79</v>
      </c>
      <c r="AW547" s="12" t="s">
        <v>33</v>
      </c>
      <c r="AX547" s="12" t="s">
        <v>72</v>
      </c>
      <c r="AY547" s="161" t="s">
        <v>143</v>
      </c>
    </row>
    <row r="548" spans="2:65" s="12" customFormat="1">
      <c r="B548" s="159"/>
      <c r="D548" s="160" t="s">
        <v>158</v>
      </c>
      <c r="E548" s="161" t="s">
        <v>19</v>
      </c>
      <c r="F548" s="162" t="s">
        <v>251</v>
      </c>
      <c r="H548" s="161" t="s">
        <v>19</v>
      </c>
      <c r="I548" s="163"/>
      <c r="L548" s="159"/>
      <c r="M548" s="164"/>
      <c r="T548" s="165"/>
      <c r="AT548" s="161" t="s">
        <v>158</v>
      </c>
      <c r="AU548" s="161" t="s">
        <v>81</v>
      </c>
      <c r="AV548" s="12" t="s">
        <v>79</v>
      </c>
      <c r="AW548" s="12" t="s">
        <v>33</v>
      </c>
      <c r="AX548" s="12" t="s">
        <v>72</v>
      </c>
      <c r="AY548" s="161" t="s">
        <v>143</v>
      </c>
    </row>
    <row r="549" spans="2:65" s="12" customFormat="1">
      <c r="B549" s="159"/>
      <c r="D549" s="160" t="s">
        <v>158</v>
      </c>
      <c r="E549" s="161" t="s">
        <v>19</v>
      </c>
      <c r="F549" s="162" t="s">
        <v>1450</v>
      </c>
      <c r="H549" s="161" t="s">
        <v>19</v>
      </c>
      <c r="I549" s="163"/>
      <c r="L549" s="159"/>
      <c r="M549" s="164"/>
      <c r="T549" s="165"/>
      <c r="AT549" s="161" t="s">
        <v>158</v>
      </c>
      <c r="AU549" s="161" t="s">
        <v>81</v>
      </c>
      <c r="AV549" s="12" t="s">
        <v>79</v>
      </c>
      <c r="AW549" s="12" t="s">
        <v>33</v>
      </c>
      <c r="AX549" s="12" t="s">
        <v>72</v>
      </c>
      <c r="AY549" s="161" t="s">
        <v>143</v>
      </c>
    </row>
    <row r="550" spans="2:65" s="12" customFormat="1">
      <c r="B550" s="159"/>
      <c r="D550" s="160" t="s">
        <v>158</v>
      </c>
      <c r="E550" s="161" t="s">
        <v>19</v>
      </c>
      <c r="F550" s="162" t="s">
        <v>1451</v>
      </c>
      <c r="H550" s="161" t="s">
        <v>19</v>
      </c>
      <c r="I550" s="163"/>
      <c r="L550" s="159"/>
      <c r="M550" s="164"/>
      <c r="T550" s="165"/>
      <c r="AT550" s="161" t="s">
        <v>158</v>
      </c>
      <c r="AU550" s="161" t="s">
        <v>81</v>
      </c>
      <c r="AV550" s="12" t="s">
        <v>79</v>
      </c>
      <c r="AW550" s="12" t="s">
        <v>33</v>
      </c>
      <c r="AX550" s="12" t="s">
        <v>72</v>
      </c>
      <c r="AY550" s="161" t="s">
        <v>143</v>
      </c>
    </row>
    <row r="551" spans="2:65" s="13" customFormat="1">
      <c r="B551" s="166"/>
      <c r="D551" s="160" t="s">
        <v>158</v>
      </c>
      <c r="E551" s="167" t="s">
        <v>19</v>
      </c>
      <c r="F551" s="168" t="s">
        <v>1425</v>
      </c>
      <c r="H551" s="169">
        <v>2</v>
      </c>
      <c r="I551" s="170"/>
      <c r="L551" s="166"/>
      <c r="M551" s="171"/>
      <c r="T551" s="172"/>
      <c r="AT551" s="167" t="s">
        <v>158</v>
      </c>
      <c r="AU551" s="167" t="s">
        <v>81</v>
      </c>
      <c r="AV551" s="13" t="s">
        <v>81</v>
      </c>
      <c r="AW551" s="13" t="s">
        <v>33</v>
      </c>
      <c r="AX551" s="13" t="s">
        <v>72</v>
      </c>
      <c r="AY551" s="167" t="s">
        <v>143</v>
      </c>
    </row>
    <row r="552" spans="2:65" s="13" customFormat="1">
      <c r="B552" s="166"/>
      <c r="D552" s="160" t="s">
        <v>158</v>
      </c>
      <c r="E552" s="167" t="s">
        <v>19</v>
      </c>
      <c r="F552" s="168" t="s">
        <v>1426</v>
      </c>
      <c r="H552" s="169">
        <v>2</v>
      </c>
      <c r="I552" s="170"/>
      <c r="L552" s="166"/>
      <c r="M552" s="171"/>
      <c r="T552" s="172"/>
      <c r="AT552" s="167" t="s">
        <v>158</v>
      </c>
      <c r="AU552" s="167" t="s">
        <v>81</v>
      </c>
      <c r="AV552" s="13" t="s">
        <v>81</v>
      </c>
      <c r="AW552" s="13" t="s">
        <v>33</v>
      </c>
      <c r="AX552" s="13" t="s">
        <v>72</v>
      </c>
      <c r="AY552" s="167" t="s">
        <v>143</v>
      </c>
    </row>
    <row r="553" spans="2:65" s="14" customFormat="1">
      <c r="B553" s="173"/>
      <c r="D553" s="160" t="s">
        <v>158</v>
      </c>
      <c r="E553" s="174" t="s">
        <v>19</v>
      </c>
      <c r="F553" s="175" t="s">
        <v>267</v>
      </c>
      <c r="H553" s="176">
        <v>4</v>
      </c>
      <c r="I553" s="177"/>
      <c r="L553" s="173"/>
      <c r="M553" s="178"/>
      <c r="T553" s="179"/>
      <c r="AT553" s="174" t="s">
        <v>158</v>
      </c>
      <c r="AU553" s="174" t="s">
        <v>81</v>
      </c>
      <c r="AV553" s="14" t="s">
        <v>168</v>
      </c>
      <c r="AW553" s="14" t="s">
        <v>33</v>
      </c>
      <c r="AX553" s="14" t="s">
        <v>79</v>
      </c>
      <c r="AY553" s="174" t="s">
        <v>143</v>
      </c>
    </row>
    <row r="554" spans="2:65" s="1" customFormat="1" ht="16.5" customHeight="1">
      <c r="B554" s="33"/>
      <c r="C554" s="149" t="s">
        <v>926</v>
      </c>
      <c r="D554" s="149" t="s">
        <v>154</v>
      </c>
      <c r="E554" s="150" t="s">
        <v>1072</v>
      </c>
      <c r="F554" s="151" t="s">
        <v>1073</v>
      </c>
      <c r="G554" s="152" t="s">
        <v>149</v>
      </c>
      <c r="H554" s="153">
        <v>10</v>
      </c>
      <c r="I554" s="154">
        <v>2410</v>
      </c>
      <c r="J554" s="155">
        <f>ROUND(I554*H554,2)</f>
        <v>24100</v>
      </c>
      <c r="K554" s="151" t="s">
        <v>19</v>
      </c>
      <c r="L554" s="156"/>
      <c r="M554" s="157" t="s">
        <v>19</v>
      </c>
      <c r="N554" s="158" t="s">
        <v>43</v>
      </c>
      <c r="P554" s="141">
        <f>O554*H554</f>
        <v>0</v>
      </c>
      <c r="Q554" s="141">
        <v>0</v>
      </c>
      <c r="R554" s="141">
        <f>Q554*H554</f>
        <v>0</v>
      </c>
      <c r="S554" s="141">
        <v>0</v>
      </c>
      <c r="T554" s="142">
        <f>S554*H554</f>
        <v>0</v>
      </c>
      <c r="AR554" s="143" t="s">
        <v>144</v>
      </c>
      <c r="AT554" s="143" t="s">
        <v>154</v>
      </c>
      <c r="AU554" s="143" t="s">
        <v>81</v>
      </c>
      <c r="AY554" s="18" t="s">
        <v>143</v>
      </c>
      <c r="BE554" s="144">
        <f>IF(N554="základní",J554,0)</f>
        <v>24100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8" t="s">
        <v>79</v>
      </c>
      <c r="BK554" s="144">
        <f>ROUND(I554*H554,2)</f>
        <v>24100</v>
      </c>
      <c r="BL554" s="18" t="s">
        <v>168</v>
      </c>
      <c r="BM554" s="143" t="s">
        <v>1457</v>
      </c>
    </row>
    <row r="555" spans="2:65" s="12" customFormat="1">
      <c r="B555" s="159"/>
      <c r="D555" s="160" t="s">
        <v>158</v>
      </c>
      <c r="E555" s="161" t="s">
        <v>19</v>
      </c>
      <c r="F555" s="162" t="s">
        <v>246</v>
      </c>
      <c r="H555" s="161" t="s">
        <v>19</v>
      </c>
      <c r="I555" s="163"/>
      <c r="L555" s="159"/>
      <c r="M555" s="164"/>
      <c r="T555" s="165"/>
      <c r="AT555" s="161" t="s">
        <v>158</v>
      </c>
      <c r="AU555" s="161" t="s">
        <v>81</v>
      </c>
      <c r="AV555" s="12" t="s">
        <v>79</v>
      </c>
      <c r="AW555" s="12" t="s">
        <v>33</v>
      </c>
      <c r="AX555" s="12" t="s">
        <v>72</v>
      </c>
      <c r="AY555" s="161" t="s">
        <v>143</v>
      </c>
    </row>
    <row r="556" spans="2:65" s="12" customFormat="1">
      <c r="B556" s="159"/>
      <c r="D556" s="160" t="s">
        <v>158</v>
      </c>
      <c r="E556" s="161" t="s">
        <v>19</v>
      </c>
      <c r="F556" s="162" t="s">
        <v>859</v>
      </c>
      <c r="H556" s="161" t="s">
        <v>19</v>
      </c>
      <c r="I556" s="163"/>
      <c r="L556" s="159"/>
      <c r="M556" s="164"/>
      <c r="T556" s="165"/>
      <c r="AT556" s="161" t="s">
        <v>158</v>
      </c>
      <c r="AU556" s="161" t="s">
        <v>81</v>
      </c>
      <c r="AV556" s="12" t="s">
        <v>79</v>
      </c>
      <c r="AW556" s="12" t="s">
        <v>33</v>
      </c>
      <c r="AX556" s="12" t="s">
        <v>72</v>
      </c>
      <c r="AY556" s="161" t="s">
        <v>143</v>
      </c>
    </row>
    <row r="557" spans="2:65" s="12" customFormat="1">
      <c r="B557" s="159"/>
      <c r="D557" s="160" t="s">
        <v>158</v>
      </c>
      <c r="E557" s="161" t="s">
        <v>19</v>
      </c>
      <c r="F557" s="162" t="s">
        <v>247</v>
      </c>
      <c r="H557" s="161" t="s">
        <v>19</v>
      </c>
      <c r="I557" s="163"/>
      <c r="L557" s="159"/>
      <c r="M557" s="164"/>
      <c r="T557" s="165"/>
      <c r="AT557" s="161" t="s">
        <v>158</v>
      </c>
      <c r="AU557" s="161" t="s">
        <v>81</v>
      </c>
      <c r="AV557" s="12" t="s">
        <v>79</v>
      </c>
      <c r="AW557" s="12" t="s">
        <v>33</v>
      </c>
      <c r="AX557" s="12" t="s">
        <v>72</v>
      </c>
      <c r="AY557" s="161" t="s">
        <v>143</v>
      </c>
    </row>
    <row r="558" spans="2:65" s="12" customFormat="1">
      <c r="B558" s="159"/>
      <c r="D558" s="160" t="s">
        <v>158</v>
      </c>
      <c r="E558" s="161" t="s">
        <v>19</v>
      </c>
      <c r="F558" s="162" t="s">
        <v>248</v>
      </c>
      <c r="H558" s="161" t="s">
        <v>19</v>
      </c>
      <c r="I558" s="163"/>
      <c r="L558" s="159"/>
      <c r="M558" s="164"/>
      <c r="T558" s="165"/>
      <c r="AT558" s="161" t="s">
        <v>158</v>
      </c>
      <c r="AU558" s="161" t="s">
        <v>81</v>
      </c>
      <c r="AV558" s="12" t="s">
        <v>79</v>
      </c>
      <c r="AW558" s="12" t="s">
        <v>33</v>
      </c>
      <c r="AX558" s="12" t="s">
        <v>72</v>
      </c>
      <c r="AY558" s="161" t="s">
        <v>143</v>
      </c>
    </row>
    <row r="559" spans="2:65" s="12" customFormat="1">
      <c r="B559" s="159"/>
      <c r="D559" s="160" t="s">
        <v>158</v>
      </c>
      <c r="E559" s="161" t="s">
        <v>19</v>
      </c>
      <c r="F559" s="162" t="s">
        <v>249</v>
      </c>
      <c r="H559" s="161" t="s">
        <v>19</v>
      </c>
      <c r="I559" s="163"/>
      <c r="L559" s="159"/>
      <c r="M559" s="164"/>
      <c r="T559" s="165"/>
      <c r="AT559" s="161" t="s">
        <v>158</v>
      </c>
      <c r="AU559" s="161" t="s">
        <v>81</v>
      </c>
      <c r="AV559" s="12" t="s">
        <v>79</v>
      </c>
      <c r="AW559" s="12" t="s">
        <v>33</v>
      </c>
      <c r="AX559" s="12" t="s">
        <v>72</v>
      </c>
      <c r="AY559" s="161" t="s">
        <v>143</v>
      </c>
    </row>
    <row r="560" spans="2:65" s="12" customFormat="1">
      <c r="B560" s="159"/>
      <c r="D560" s="160" t="s">
        <v>158</v>
      </c>
      <c r="E560" s="161" t="s">
        <v>19</v>
      </c>
      <c r="F560" s="162" t="s">
        <v>250</v>
      </c>
      <c r="H560" s="161" t="s">
        <v>19</v>
      </c>
      <c r="I560" s="163"/>
      <c r="L560" s="159"/>
      <c r="M560" s="164"/>
      <c r="T560" s="165"/>
      <c r="AT560" s="161" t="s">
        <v>158</v>
      </c>
      <c r="AU560" s="161" t="s">
        <v>81</v>
      </c>
      <c r="AV560" s="12" t="s">
        <v>79</v>
      </c>
      <c r="AW560" s="12" t="s">
        <v>33</v>
      </c>
      <c r="AX560" s="12" t="s">
        <v>72</v>
      </c>
      <c r="AY560" s="161" t="s">
        <v>143</v>
      </c>
    </row>
    <row r="561" spans="2:65" s="12" customFormat="1">
      <c r="B561" s="159"/>
      <c r="D561" s="160" t="s">
        <v>158</v>
      </c>
      <c r="E561" s="161" t="s">
        <v>19</v>
      </c>
      <c r="F561" s="162" t="s">
        <v>251</v>
      </c>
      <c r="H561" s="161" t="s">
        <v>19</v>
      </c>
      <c r="I561" s="163"/>
      <c r="L561" s="159"/>
      <c r="M561" s="164"/>
      <c r="T561" s="165"/>
      <c r="AT561" s="161" t="s">
        <v>158</v>
      </c>
      <c r="AU561" s="161" t="s">
        <v>81</v>
      </c>
      <c r="AV561" s="12" t="s">
        <v>79</v>
      </c>
      <c r="AW561" s="12" t="s">
        <v>33</v>
      </c>
      <c r="AX561" s="12" t="s">
        <v>72</v>
      </c>
      <c r="AY561" s="161" t="s">
        <v>143</v>
      </c>
    </row>
    <row r="562" spans="2:65" s="12" customFormat="1">
      <c r="B562" s="159"/>
      <c r="D562" s="160" t="s">
        <v>158</v>
      </c>
      <c r="E562" s="161" t="s">
        <v>19</v>
      </c>
      <c r="F562" s="162" t="s">
        <v>1451</v>
      </c>
      <c r="H562" s="161" t="s">
        <v>19</v>
      </c>
      <c r="I562" s="163"/>
      <c r="L562" s="159"/>
      <c r="M562" s="164"/>
      <c r="T562" s="165"/>
      <c r="AT562" s="161" t="s">
        <v>158</v>
      </c>
      <c r="AU562" s="161" t="s">
        <v>81</v>
      </c>
      <c r="AV562" s="12" t="s">
        <v>79</v>
      </c>
      <c r="AW562" s="12" t="s">
        <v>33</v>
      </c>
      <c r="AX562" s="12" t="s">
        <v>72</v>
      </c>
      <c r="AY562" s="161" t="s">
        <v>143</v>
      </c>
    </row>
    <row r="563" spans="2:65" s="13" customFormat="1">
      <c r="B563" s="166"/>
      <c r="D563" s="160" t="s">
        <v>158</v>
      </c>
      <c r="E563" s="167" t="s">
        <v>19</v>
      </c>
      <c r="F563" s="168" t="s">
        <v>1458</v>
      </c>
      <c r="H563" s="169">
        <v>5</v>
      </c>
      <c r="I563" s="170"/>
      <c r="L563" s="166"/>
      <c r="M563" s="171"/>
      <c r="T563" s="172"/>
      <c r="AT563" s="167" t="s">
        <v>158</v>
      </c>
      <c r="AU563" s="167" t="s">
        <v>81</v>
      </c>
      <c r="AV563" s="13" t="s">
        <v>81</v>
      </c>
      <c r="AW563" s="13" t="s">
        <v>33</v>
      </c>
      <c r="AX563" s="13" t="s">
        <v>72</v>
      </c>
      <c r="AY563" s="167" t="s">
        <v>143</v>
      </c>
    </row>
    <row r="564" spans="2:65" s="13" customFormat="1">
      <c r="B564" s="166"/>
      <c r="D564" s="160" t="s">
        <v>158</v>
      </c>
      <c r="E564" s="167" t="s">
        <v>19</v>
      </c>
      <c r="F564" s="168" t="s">
        <v>1459</v>
      </c>
      <c r="H564" s="169">
        <v>5</v>
      </c>
      <c r="I564" s="170"/>
      <c r="L564" s="166"/>
      <c r="M564" s="171"/>
      <c r="T564" s="172"/>
      <c r="AT564" s="167" t="s">
        <v>158</v>
      </c>
      <c r="AU564" s="167" t="s">
        <v>81</v>
      </c>
      <c r="AV564" s="13" t="s">
        <v>81</v>
      </c>
      <c r="AW564" s="13" t="s">
        <v>33</v>
      </c>
      <c r="AX564" s="13" t="s">
        <v>72</v>
      </c>
      <c r="AY564" s="167" t="s">
        <v>143</v>
      </c>
    </row>
    <row r="565" spans="2:65" s="14" customFormat="1">
      <c r="B565" s="173"/>
      <c r="D565" s="160" t="s">
        <v>158</v>
      </c>
      <c r="E565" s="174" t="s">
        <v>19</v>
      </c>
      <c r="F565" s="175" t="s">
        <v>267</v>
      </c>
      <c r="H565" s="176">
        <v>10</v>
      </c>
      <c r="I565" s="177"/>
      <c r="L565" s="173"/>
      <c r="M565" s="178"/>
      <c r="T565" s="179"/>
      <c r="AT565" s="174" t="s">
        <v>158</v>
      </c>
      <c r="AU565" s="174" t="s">
        <v>81</v>
      </c>
      <c r="AV565" s="14" t="s">
        <v>168</v>
      </c>
      <c r="AW565" s="14" t="s">
        <v>33</v>
      </c>
      <c r="AX565" s="14" t="s">
        <v>79</v>
      </c>
      <c r="AY565" s="174" t="s">
        <v>143</v>
      </c>
    </row>
    <row r="566" spans="2:65" s="1" customFormat="1" ht="21.75" customHeight="1">
      <c r="B566" s="33"/>
      <c r="C566" s="132" t="s">
        <v>930</v>
      </c>
      <c r="D566" s="132" t="s">
        <v>146</v>
      </c>
      <c r="E566" s="133" t="s">
        <v>1460</v>
      </c>
      <c r="F566" s="134" t="s">
        <v>1461</v>
      </c>
      <c r="G566" s="135" t="s">
        <v>149</v>
      </c>
      <c r="H566" s="136">
        <v>18</v>
      </c>
      <c r="I566" s="137">
        <v>178</v>
      </c>
      <c r="J566" s="138">
        <f>ROUND(I566*H566,2)</f>
        <v>3204</v>
      </c>
      <c r="K566" s="134" t="s">
        <v>150</v>
      </c>
      <c r="L566" s="33"/>
      <c r="M566" s="139" t="s">
        <v>19</v>
      </c>
      <c r="N566" s="140" t="s">
        <v>43</v>
      </c>
      <c r="P566" s="141">
        <f>O566*H566</f>
        <v>0</v>
      </c>
      <c r="Q566" s="141">
        <v>1.3699999999999999E-3</v>
      </c>
      <c r="R566" s="141">
        <f>Q566*H566</f>
        <v>2.4659999999999998E-2</v>
      </c>
      <c r="S566" s="141">
        <v>0</v>
      </c>
      <c r="T566" s="142">
        <f>S566*H566</f>
        <v>0</v>
      </c>
      <c r="AR566" s="143" t="s">
        <v>168</v>
      </c>
      <c r="AT566" s="143" t="s">
        <v>146</v>
      </c>
      <c r="AU566" s="143" t="s">
        <v>81</v>
      </c>
      <c r="AY566" s="18" t="s">
        <v>143</v>
      </c>
      <c r="BE566" s="144">
        <f>IF(N566="základní",J566,0)</f>
        <v>3204</v>
      </c>
      <c r="BF566" s="144">
        <f>IF(N566="snížená",J566,0)</f>
        <v>0</v>
      </c>
      <c r="BG566" s="144">
        <f>IF(N566="zákl. přenesená",J566,0)</f>
        <v>0</v>
      </c>
      <c r="BH566" s="144">
        <f>IF(N566="sníž. přenesená",J566,0)</f>
        <v>0</v>
      </c>
      <c r="BI566" s="144">
        <f>IF(N566="nulová",J566,0)</f>
        <v>0</v>
      </c>
      <c r="BJ566" s="18" t="s">
        <v>79</v>
      </c>
      <c r="BK566" s="144">
        <f>ROUND(I566*H566,2)</f>
        <v>3204</v>
      </c>
      <c r="BL566" s="18" t="s">
        <v>168</v>
      </c>
      <c r="BM566" s="143" t="s">
        <v>1462</v>
      </c>
    </row>
    <row r="567" spans="2:65" s="1" customFormat="1">
      <c r="B567" s="33"/>
      <c r="D567" s="145" t="s">
        <v>152</v>
      </c>
      <c r="F567" s="146" t="s">
        <v>1463</v>
      </c>
      <c r="I567" s="147"/>
      <c r="L567" s="33"/>
      <c r="M567" s="148"/>
      <c r="T567" s="54"/>
      <c r="AT567" s="18" t="s">
        <v>152</v>
      </c>
      <c r="AU567" s="18" t="s">
        <v>81</v>
      </c>
    </row>
    <row r="568" spans="2:65" s="12" customFormat="1">
      <c r="B568" s="159"/>
      <c r="D568" s="160" t="s">
        <v>158</v>
      </c>
      <c r="E568" s="161" t="s">
        <v>19</v>
      </c>
      <c r="F568" s="162" t="s">
        <v>1150</v>
      </c>
      <c r="H568" s="161" t="s">
        <v>19</v>
      </c>
      <c r="I568" s="163"/>
      <c r="L568" s="159"/>
      <c r="M568" s="164"/>
      <c r="T568" s="165"/>
      <c r="AT568" s="161" t="s">
        <v>158</v>
      </c>
      <c r="AU568" s="161" t="s">
        <v>81</v>
      </c>
      <c r="AV568" s="12" t="s">
        <v>79</v>
      </c>
      <c r="AW568" s="12" t="s">
        <v>33</v>
      </c>
      <c r="AX568" s="12" t="s">
        <v>72</v>
      </c>
      <c r="AY568" s="161" t="s">
        <v>143</v>
      </c>
    </row>
    <row r="569" spans="2:65" s="12" customFormat="1">
      <c r="B569" s="159"/>
      <c r="D569" s="160" t="s">
        <v>158</v>
      </c>
      <c r="E569" s="161" t="s">
        <v>19</v>
      </c>
      <c r="F569" s="162" t="s">
        <v>1263</v>
      </c>
      <c r="H569" s="161" t="s">
        <v>19</v>
      </c>
      <c r="I569" s="163"/>
      <c r="L569" s="159"/>
      <c r="M569" s="164"/>
      <c r="T569" s="165"/>
      <c r="AT569" s="161" t="s">
        <v>158</v>
      </c>
      <c r="AU569" s="161" t="s">
        <v>81</v>
      </c>
      <c r="AV569" s="12" t="s">
        <v>79</v>
      </c>
      <c r="AW569" s="12" t="s">
        <v>33</v>
      </c>
      <c r="AX569" s="12" t="s">
        <v>72</v>
      </c>
      <c r="AY569" s="161" t="s">
        <v>143</v>
      </c>
    </row>
    <row r="570" spans="2:65" s="13" customFormat="1">
      <c r="B570" s="166"/>
      <c r="D570" s="160" t="s">
        <v>158</v>
      </c>
      <c r="E570" s="167" t="s">
        <v>19</v>
      </c>
      <c r="F570" s="168" t="s">
        <v>1464</v>
      </c>
      <c r="H570" s="169">
        <v>18</v>
      </c>
      <c r="I570" s="170"/>
      <c r="L570" s="166"/>
      <c r="M570" s="171"/>
      <c r="T570" s="172"/>
      <c r="AT570" s="167" t="s">
        <v>158</v>
      </c>
      <c r="AU570" s="167" t="s">
        <v>81</v>
      </c>
      <c r="AV570" s="13" t="s">
        <v>81</v>
      </c>
      <c r="AW570" s="13" t="s">
        <v>33</v>
      </c>
      <c r="AX570" s="13" t="s">
        <v>72</v>
      </c>
      <c r="AY570" s="167" t="s">
        <v>143</v>
      </c>
    </row>
    <row r="571" spans="2:65" s="14" customFormat="1">
      <c r="B571" s="173"/>
      <c r="D571" s="160" t="s">
        <v>158</v>
      </c>
      <c r="E571" s="174" t="s">
        <v>19</v>
      </c>
      <c r="F571" s="175" t="s">
        <v>267</v>
      </c>
      <c r="H571" s="176">
        <v>18</v>
      </c>
      <c r="I571" s="177"/>
      <c r="L571" s="173"/>
      <c r="M571" s="178"/>
      <c r="T571" s="179"/>
      <c r="AT571" s="174" t="s">
        <v>158</v>
      </c>
      <c r="AU571" s="174" t="s">
        <v>81</v>
      </c>
      <c r="AV571" s="14" t="s">
        <v>168</v>
      </c>
      <c r="AW571" s="14" t="s">
        <v>33</v>
      </c>
      <c r="AX571" s="14" t="s">
        <v>79</v>
      </c>
      <c r="AY571" s="174" t="s">
        <v>143</v>
      </c>
    </row>
    <row r="572" spans="2:65" s="1" customFormat="1" ht="16.5" customHeight="1">
      <c r="B572" s="33"/>
      <c r="C572" s="132" t="s">
        <v>934</v>
      </c>
      <c r="D572" s="132" t="s">
        <v>146</v>
      </c>
      <c r="E572" s="133" t="s">
        <v>1041</v>
      </c>
      <c r="F572" s="134" t="s">
        <v>1042</v>
      </c>
      <c r="G572" s="135" t="s">
        <v>149</v>
      </c>
      <c r="H572" s="136">
        <v>2</v>
      </c>
      <c r="I572" s="137">
        <v>330</v>
      </c>
      <c r="J572" s="138">
        <f>ROUND(I572*H572,2)</f>
        <v>660</v>
      </c>
      <c r="K572" s="134" t="s">
        <v>150</v>
      </c>
      <c r="L572" s="33"/>
      <c r="M572" s="139" t="s">
        <v>19</v>
      </c>
      <c r="N572" s="140" t="s">
        <v>43</v>
      </c>
      <c r="P572" s="141">
        <f>O572*H572</f>
        <v>0</v>
      </c>
      <c r="Q572" s="141">
        <v>1.6000000000000001E-4</v>
      </c>
      <c r="R572" s="141">
        <f>Q572*H572</f>
        <v>3.2000000000000003E-4</v>
      </c>
      <c r="S572" s="141">
        <v>0</v>
      </c>
      <c r="T572" s="142">
        <f>S572*H572</f>
        <v>0</v>
      </c>
      <c r="AR572" s="143" t="s">
        <v>168</v>
      </c>
      <c r="AT572" s="143" t="s">
        <v>146</v>
      </c>
      <c r="AU572" s="143" t="s">
        <v>81</v>
      </c>
      <c r="AY572" s="18" t="s">
        <v>143</v>
      </c>
      <c r="BE572" s="144">
        <f>IF(N572="základní",J572,0)</f>
        <v>660</v>
      </c>
      <c r="BF572" s="144">
        <f>IF(N572="snížená",J572,0)</f>
        <v>0</v>
      </c>
      <c r="BG572" s="144">
        <f>IF(N572="zákl. přenesená",J572,0)</f>
        <v>0</v>
      </c>
      <c r="BH572" s="144">
        <f>IF(N572="sníž. přenesená",J572,0)</f>
        <v>0</v>
      </c>
      <c r="BI572" s="144">
        <f>IF(N572="nulová",J572,0)</f>
        <v>0</v>
      </c>
      <c r="BJ572" s="18" t="s">
        <v>79</v>
      </c>
      <c r="BK572" s="144">
        <f>ROUND(I572*H572,2)</f>
        <v>660</v>
      </c>
      <c r="BL572" s="18" t="s">
        <v>168</v>
      </c>
      <c r="BM572" s="143" t="s">
        <v>1465</v>
      </c>
    </row>
    <row r="573" spans="2:65" s="1" customFormat="1">
      <c r="B573" s="33"/>
      <c r="D573" s="145" t="s">
        <v>152</v>
      </c>
      <c r="F573" s="146" t="s">
        <v>1044</v>
      </c>
      <c r="I573" s="147"/>
      <c r="L573" s="33"/>
      <c r="M573" s="148"/>
      <c r="T573" s="54"/>
      <c r="AT573" s="18" t="s">
        <v>152</v>
      </c>
      <c r="AU573" s="18" t="s">
        <v>81</v>
      </c>
    </row>
    <row r="574" spans="2:65" s="12" customFormat="1">
      <c r="B574" s="159"/>
      <c r="D574" s="160" t="s">
        <v>158</v>
      </c>
      <c r="E574" s="161" t="s">
        <v>19</v>
      </c>
      <c r="F574" s="162" t="s">
        <v>1150</v>
      </c>
      <c r="H574" s="161" t="s">
        <v>19</v>
      </c>
      <c r="I574" s="163"/>
      <c r="L574" s="159"/>
      <c r="M574" s="164"/>
      <c r="T574" s="165"/>
      <c r="AT574" s="161" t="s">
        <v>158</v>
      </c>
      <c r="AU574" s="161" t="s">
        <v>81</v>
      </c>
      <c r="AV574" s="12" t="s">
        <v>79</v>
      </c>
      <c r="AW574" s="12" t="s">
        <v>33</v>
      </c>
      <c r="AX574" s="12" t="s">
        <v>72</v>
      </c>
      <c r="AY574" s="161" t="s">
        <v>143</v>
      </c>
    </row>
    <row r="575" spans="2:65" s="12" customFormat="1">
      <c r="B575" s="159"/>
      <c r="D575" s="160" t="s">
        <v>158</v>
      </c>
      <c r="E575" s="161" t="s">
        <v>19</v>
      </c>
      <c r="F575" s="162" t="s">
        <v>1263</v>
      </c>
      <c r="H575" s="161" t="s">
        <v>19</v>
      </c>
      <c r="I575" s="163"/>
      <c r="L575" s="159"/>
      <c r="M575" s="164"/>
      <c r="T575" s="165"/>
      <c r="AT575" s="161" t="s">
        <v>158</v>
      </c>
      <c r="AU575" s="161" t="s">
        <v>81</v>
      </c>
      <c r="AV575" s="12" t="s">
        <v>79</v>
      </c>
      <c r="AW575" s="12" t="s">
        <v>33</v>
      </c>
      <c r="AX575" s="12" t="s">
        <v>72</v>
      </c>
      <c r="AY575" s="161" t="s">
        <v>143</v>
      </c>
    </row>
    <row r="576" spans="2:65" s="13" customFormat="1">
      <c r="B576" s="166"/>
      <c r="D576" s="160" t="s">
        <v>158</v>
      </c>
      <c r="E576" s="167" t="s">
        <v>19</v>
      </c>
      <c r="F576" s="168" t="s">
        <v>1466</v>
      </c>
      <c r="H576" s="169">
        <v>2</v>
      </c>
      <c r="I576" s="170"/>
      <c r="L576" s="166"/>
      <c r="M576" s="171"/>
      <c r="T576" s="172"/>
      <c r="AT576" s="167" t="s">
        <v>158</v>
      </c>
      <c r="AU576" s="167" t="s">
        <v>81</v>
      </c>
      <c r="AV576" s="13" t="s">
        <v>81</v>
      </c>
      <c r="AW576" s="13" t="s">
        <v>33</v>
      </c>
      <c r="AX576" s="13" t="s">
        <v>72</v>
      </c>
      <c r="AY576" s="167" t="s">
        <v>143</v>
      </c>
    </row>
    <row r="577" spans="2:65" s="14" customFormat="1">
      <c r="B577" s="173"/>
      <c r="D577" s="160" t="s">
        <v>158</v>
      </c>
      <c r="E577" s="174" t="s">
        <v>19</v>
      </c>
      <c r="F577" s="175" t="s">
        <v>267</v>
      </c>
      <c r="H577" s="176">
        <v>2</v>
      </c>
      <c r="I577" s="177"/>
      <c r="L577" s="173"/>
      <c r="M577" s="178"/>
      <c r="T577" s="179"/>
      <c r="AT577" s="174" t="s">
        <v>158</v>
      </c>
      <c r="AU577" s="174" t="s">
        <v>81</v>
      </c>
      <c r="AV577" s="14" t="s">
        <v>168</v>
      </c>
      <c r="AW577" s="14" t="s">
        <v>33</v>
      </c>
      <c r="AX577" s="14" t="s">
        <v>79</v>
      </c>
      <c r="AY577" s="174" t="s">
        <v>143</v>
      </c>
    </row>
    <row r="578" spans="2:65" s="1" customFormat="1" ht="16.5" customHeight="1">
      <c r="B578" s="33"/>
      <c r="C578" s="149" t="s">
        <v>940</v>
      </c>
      <c r="D578" s="149" t="s">
        <v>154</v>
      </c>
      <c r="E578" s="150" t="s">
        <v>1046</v>
      </c>
      <c r="F578" s="151" t="s">
        <v>1047</v>
      </c>
      <c r="G578" s="152" t="s">
        <v>149</v>
      </c>
      <c r="H578" s="153">
        <v>2</v>
      </c>
      <c r="I578" s="154">
        <v>1950</v>
      </c>
      <c r="J578" s="155">
        <f>ROUND(I578*H578,2)</f>
        <v>3900</v>
      </c>
      <c r="K578" s="151" t="s">
        <v>19</v>
      </c>
      <c r="L578" s="156"/>
      <c r="M578" s="157" t="s">
        <v>19</v>
      </c>
      <c r="N578" s="158" t="s">
        <v>43</v>
      </c>
      <c r="P578" s="141">
        <f>O578*H578</f>
        <v>0</v>
      </c>
      <c r="Q578" s="141">
        <v>0</v>
      </c>
      <c r="R578" s="141">
        <f>Q578*H578</f>
        <v>0</v>
      </c>
      <c r="S578" s="141">
        <v>0</v>
      </c>
      <c r="T578" s="142">
        <f>S578*H578</f>
        <v>0</v>
      </c>
      <c r="AR578" s="143" t="s">
        <v>144</v>
      </c>
      <c r="AT578" s="143" t="s">
        <v>154</v>
      </c>
      <c r="AU578" s="143" t="s">
        <v>81</v>
      </c>
      <c r="AY578" s="18" t="s">
        <v>143</v>
      </c>
      <c r="BE578" s="144">
        <f>IF(N578="základní",J578,0)</f>
        <v>3900</v>
      </c>
      <c r="BF578" s="144">
        <f>IF(N578="snížená",J578,0)</f>
        <v>0</v>
      </c>
      <c r="BG578" s="144">
        <f>IF(N578="zákl. přenesená",J578,0)</f>
        <v>0</v>
      </c>
      <c r="BH578" s="144">
        <f>IF(N578="sníž. přenesená",J578,0)</f>
        <v>0</v>
      </c>
      <c r="BI578" s="144">
        <f>IF(N578="nulová",J578,0)</f>
        <v>0</v>
      </c>
      <c r="BJ578" s="18" t="s">
        <v>79</v>
      </c>
      <c r="BK578" s="144">
        <f>ROUND(I578*H578,2)</f>
        <v>3900</v>
      </c>
      <c r="BL578" s="18" t="s">
        <v>168</v>
      </c>
      <c r="BM578" s="143" t="s">
        <v>1467</v>
      </c>
    </row>
    <row r="579" spans="2:65" s="12" customFormat="1">
      <c r="B579" s="159"/>
      <c r="D579" s="160" t="s">
        <v>158</v>
      </c>
      <c r="E579" s="161" t="s">
        <v>19</v>
      </c>
      <c r="F579" s="162" t="s">
        <v>1468</v>
      </c>
      <c r="H579" s="161" t="s">
        <v>19</v>
      </c>
      <c r="I579" s="163"/>
      <c r="L579" s="159"/>
      <c r="M579" s="164"/>
      <c r="T579" s="165"/>
      <c r="AT579" s="161" t="s">
        <v>158</v>
      </c>
      <c r="AU579" s="161" t="s">
        <v>81</v>
      </c>
      <c r="AV579" s="12" t="s">
        <v>79</v>
      </c>
      <c r="AW579" s="12" t="s">
        <v>33</v>
      </c>
      <c r="AX579" s="12" t="s">
        <v>72</v>
      </c>
      <c r="AY579" s="161" t="s">
        <v>143</v>
      </c>
    </row>
    <row r="580" spans="2:65" s="12" customFormat="1">
      <c r="B580" s="159"/>
      <c r="D580" s="160" t="s">
        <v>158</v>
      </c>
      <c r="E580" s="161" t="s">
        <v>19</v>
      </c>
      <c r="F580" s="162" t="s">
        <v>1263</v>
      </c>
      <c r="H580" s="161" t="s">
        <v>19</v>
      </c>
      <c r="I580" s="163"/>
      <c r="L580" s="159"/>
      <c r="M580" s="164"/>
      <c r="T580" s="165"/>
      <c r="AT580" s="161" t="s">
        <v>158</v>
      </c>
      <c r="AU580" s="161" t="s">
        <v>81</v>
      </c>
      <c r="AV580" s="12" t="s">
        <v>79</v>
      </c>
      <c r="AW580" s="12" t="s">
        <v>33</v>
      </c>
      <c r="AX580" s="12" t="s">
        <v>72</v>
      </c>
      <c r="AY580" s="161" t="s">
        <v>143</v>
      </c>
    </row>
    <row r="581" spans="2:65" s="13" customFormat="1">
      <c r="B581" s="166"/>
      <c r="D581" s="160" t="s">
        <v>158</v>
      </c>
      <c r="E581" s="167" t="s">
        <v>19</v>
      </c>
      <c r="F581" s="168" t="s">
        <v>1466</v>
      </c>
      <c r="H581" s="169">
        <v>2</v>
      </c>
      <c r="I581" s="170"/>
      <c r="L581" s="166"/>
      <c r="M581" s="171"/>
      <c r="T581" s="172"/>
      <c r="AT581" s="167" t="s">
        <v>158</v>
      </c>
      <c r="AU581" s="167" t="s">
        <v>81</v>
      </c>
      <c r="AV581" s="13" t="s">
        <v>81</v>
      </c>
      <c r="AW581" s="13" t="s">
        <v>33</v>
      </c>
      <c r="AX581" s="13" t="s">
        <v>72</v>
      </c>
      <c r="AY581" s="167" t="s">
        <v>143</v>
      </c>
    </row>
    <row r="582" spans="2:65" s="14" customFormat="1">
      <c r="B582" s="173"/>
      <c r="D582" s="160" t="s">
        <v>158</v>
      </c>
      <c r="E582" s="174" t="s">
        <v>19</v>
      </c>
      <c r="F582" s="175" t="s">
        <v>267</v>
      </c>
      <c r="H582" s="176">
        <v>2</v>
      </c>
      <c r="I582" s="177"/>
      <c r="L582" s="173"/>
      <c r="M582" s="178"/>
      <c r="T582" s="179"/>
      <c r="AT582" s="174" t="s">
        <v>158</v>
      </c>
      <c r="AU582" s="174" t="s">
        <v>81</v>
      </c>
      <c r="AV582" s="14" t="s">
        <v>168</v>
      </c>
      <c r="AW582" s="14" t="s">
        <v>33</v>
      </c>
      <c r="AX582" s="14" t="s">
        <v>79</v>
      </c>
      <c r="AY582" s="174" t="s">
        <v>143</v>
      </c>
    </row>
    <row r="583" spans="2:65" s="12" customFormat="1">
      <c r="B583" s="159"/>
      <c r="D583" s="160" t="s">
        <v>158</v>
      </c>
      <c r="E583" s="161" t="s">
        <v>19</v>
      </c>
      <c r="F583" s="162" t="s">
        <v>1049</v>
      </c>
      <c r="H583" s="161" t="s">
        <v>19</v>
      </c>
      <c r="I583" s="163"/>
      <c r="L583" s="159"/>
      <c r="M583" s="164"/>
      <c r="T583" s="165"/>
      <c r="AT583" s="161" t="s">
        <v>158</v>
      </c>
      <c r="AU583" s="161" t="s">
        <v>81</v>
      </c>
      <c r="AV583" s="12" t="s">
        <v>79</v>
      </c>
      <c r="AW583" s="12" t="s">
        <v>33</v>
      </c>
      <c r="AX583" s="12" t="s">
        <v>72</v>
      </c>
      <c r="AY583" s="161" t="s">
        <v>143</v>
      </c>
    </row>
    <row r="584" spans="2:65" s="1" customFormat="1" ht="16.5" customHeight="1">
      <c r="B584" s="33"/>
      <c r="C584" s="132" t="s">
        <v>944</v>
      </c>
      <c r="D584" s="132" t="s">
        <v>146</v>
      </c>
      <c r="E584" s="133" t="s">
        <v>1469</v>
      </c>
      <c r="F584" s="134" t="s">
        <v>1470</v>
      </c>
      <c r="G584" s="135" t="s">
        <v>149</v>
      </c>
      <c r="H584" s="136">
        <v>2</v>
      </c>
      <c r="I584" s="137">
        <v>20940</v>
      </c>
      <c r="J584" s="138">
        <f>ROUND(I584*H584,2)</f>
        <v>41880</v>
      </c>
      <c r="K584" s="134" t="s">
        <v>19</v>
      </c>
      <c r="L584" s="33"/>
      <c r="M584" s="139" t="s">
        <v>19</v>
      </c>
      <c r="N584" s="140" t="s">
        <v>43</v>
      </c>
      <c r="P584" s="141">
        <f>O584*H584</f>
        <v>0</v>
      </c>
      <c r="Q584" s="141">
        <v>8.2000000000000003E-2</v>
      </c>
      <c r="R584" s="141">
        <f>Q584*H584</f>
        <v>0.16400000000000001</v>
      </c>
      <c r="S584" s="141">
        <v>0</v>
      </c>
      <c r="T584" s="142">
        <f>S584*H584</f>
        <v>0</v>
      </c>
      <c r="AR584" s="143" t="s">
        <v>168</v>
      </c>
      <c r="AT584" s="143" t="s">
        <v>146</v>
      </c>
      <c r="AU584" s="143" t="s">
        <v>81</v>
      </c>
      <c r="AY584" s="18" t="s">
        <v>143</v>
      </c>
      <c r="BE584" s="144">
        <f>IF(N584="základní",J584,0)</f>
        <v>41880</v>
      </c>
      <c r="BF584" s="144">
        <f>IF(N584="snížená",J584,0)</f>
        <v>0</v>
      </c>
      <c r="BG584" s="144">
        <f>IF(N584="zákl. přenesená",J584,0)</f>
        <v>0</v>
      </c>
      <c r="BH584" s="144">
        <f>IF(N584="sníž. přenesená",J584,0)</f>
        <v>0</v>
      </c>
      <c r="BI584" s="144">
        <f>IF(N584="nulová",J584,0)</f>
        <v>0</v>
      </c>
      <c r="BJ584" s="18" t="s">
        <v>79</v>
      </c>
      <c r="BK584" s="144">
        <f>ROUND(I584*H584,2)</f>
        <v>41880</v>
      </c>
      <c r="BL584" s="18" t="s">
        <v>168</v>
      </c>
      <c r="BM584" s="143" t="s">
        <v>1471</v>
      </c>
    </row>
    <row r="585" spans="2:65" s="12" customFormat="1">
      <c r="B585" s="159"/>
      <c r="D585" s="160" t="s">
        <v>158</v>
      </c>
      <c r="E585" s="161" t="s">
        <v>19</v>
      </c>
      <c r="F585" s="162" t="s">
        <v>1150</v>
      </c>
      <c r="H585" s="161" t="s">
        <v>19</v>
      </c>
      <c r="I585" s="163"/>
      <c r="L585" s="159"/>
      <c r="M585" s="164"/>
      <c r="T585" s="165"/>
      <c r="AT585" s="161" t="s">
        <v>158</v>
      </c>
      <c r="AU585" s="161" t="s">
        <v>81</v>
      </c>
      <c r="AV585" s="12" t="s">
        <v>79</v>
      </c>
      <c r="AW585" s="12" t="s">
        <v>33</v>
      </c>
      <c r="AX585" s="12" t="s">
        <v>72</v>
      </c>
      <c r="AY585" s="161" t="s">
        <v>143</v>
      </c>
    </row>
    <row r="586" spans="2:65" s="12" customFormat="1">
      <c r="B586" s="159"/>
      <c r="D586" s="160" t="s">
        <v>158</v>
      </c>
      <c r="E586" s="161" t="s">
        <v>19</v>
      </c>
      <c r="F586" s="162" t="s">
        <v>1263</v>
      </c>
      <c r="H586" s="161" t="s">
        <v>19</v>
      </c>
      <c r="I586" s="163"/>
      <c r="L586" s="159"/>
      <c r="M586" s="164"/>
      <c r="T586" s="165"/>
      <c r="AT586" s="161" t="s">
        <v>158</v>
      </c>
      <c r="AU586" s="161" t="s">
        <v>81</v>
      </c>
      <c r="AV586" s="12" t="s">
        <v>79</v>
      </c>
      <c r="AW586" s="12" t="s">
        <v>33</v>
      </c>
      <c r="AX586" s="12" t="s">
        <v>72</v>
      </c>
      <c r="AY586" s="161" t="s">
        <v>143</v>
      </c>
    </row>
    <row r="587" spans="2:65" s="13" customFormat="1">
      <c r="B587" s="166"/>
      <c r="D587" s="160" t="s">
        <v>158</v>
      </c>
      <c r="E587" s="167" t="s">
        <v>19</v>
      </c>
      <c r="F587" s="168" t="s">
        <v>1466</v>
      </c>
      <c r="H587" s="169">
        <v>2</v>
      </c>
      <c r="I587" s="170"/>
      <c r="L587" s="166"/>
      <c r="M587" s="171"/>
      <c r="T587" s="172"/>
      <c r="AT587" s="167" t="s">
        <v>158</v>
      </c>
      <c r="AU587" s="167" t="s">
        <v>81</v>
      </c>
      <c r="AV587" s="13" t="s">
        <v>81</v>
      </c>
      <c r="AW587" s="13" t="s">
        <v>33</v>
      </c>
      <c r="AX587" s="13" t="s">
        <v>72</v>
      </c>
      <c r="AY587" s="167" t="s">
        <v>143</v>
      </c>
    </row>
    <row r="588" spans="2:65" s="14" customFormat="1">
      <c r="B588" s="173"/>
      <c r="D588" s="160" t="s">
        <v>158</v>
      </c>
      <c r="E588" s="174" t="s">
        <v>19</v>
      </c>
      <c r="F588" s="175" t="s">
        <v>267</v>
      </c>
      <c r="H588" s="176">
        <v>2</v>
      </c>
      <c r="I588" s="177"/>
      <c r="L588" s="173"/>
      <c r="M588" s="178"/>
      <c r="T588" s="179"/>
      <c r="AT588" s="174" t="s">
        <v>158</v>
      </c>
      <c r="AU588" s="174" t="s">
        <v>81</v>
      </c>
      <c r="AV588" s="14" t="s">
        <v>168</v>
      </c>
      <c r="AW588" s="14" t="s">
        <v>33</v>
      </c>
      <c r="AX588" s="14" t="s">
        <v>79</v>
      </c>
      <c r="AY588" s="174" t="s">
        <v>143</v>
      </c>
    </row>
    <row r="589" spans="2:65" s="12" customFormat="1">
      <c r="B589" s="159"/>
      <c r="D589" s="160" t="s">
        <v>158</v>
      </c>
      <c r="E589" s="161" t="s">
        <v>19</v>
      </c>
      <c r="F589" s="162" t="s">
        <v>1472</v>
      </c>
      <c r="H589" s="161" t="s">
        <v>19</v>
      </c>
      <c r="I589" s="163"/>
      <c r="L589" s="159"/>
      <c r="M589" s="164"/>
      <c r="T589" s="165"/>
      <c r="AT589" s="161" t="s">
        <v>158</v>
      </c>
      <c r="AU589" s="161" t="s">
        <v>81</v>
      </c>
      <c r="AV589" s="12" t="s">
        <v>79</v>
      </c>
      <c r="AW589" s="12" t="s">
        <v>33</v>
      </c>
      <c r="AX589" s="12" t="s">
        <v>72</v>
      </c>
      <c r="AY589" s="161" t="s">
        <v>143</v>
      </c>
    </row>
    <row r="590" spans="2:65" s="12" customFormat="1">
      <c r="B590" s="159"/>
      <c r="D590" s="160" t="s">
        <v>158</v>
      </c>
      <c r="E590" s="161" t="s">
        <v>19</v>
      </c>
      <c r="F590" s="162" t="s">
        <v>1473</v>
      </c>
      <c r="H590" s="161" t="s">
        <v>19</v>
      </c>
      <c r="I590" s="163"/>
      <c r="L590" s="159"/>
      <c r="M590" s="164"/>
      <c r="T590" s="165"/>
      <c r="AT590" s="161" t="s">
        <v>158</v>
      </c>
      <c r="AU590" s="161" t="s">
        <v>81</v>
      </c>
      <c r="AV590" s="12" t="s">
        <v>79</v>
      </c>
      <c r="AW590" s="12" t="s">
        <v>33</v>
      </c>
      <c r="AX590" s="12" t="s">
        <v>72</v>
      </c>
      <c r="AY590" s="161" t="s">
        <v>143</v>
      </c>
    </row>
    <row r="591" spans="2:65" s="11" customFormat="1" ht="22.8" customHeight="1">
      <c r="B591" s="120"/>
      <c r="D591" s="121" t="s">
        <v>71</v>
      </c>
      <c r="E591" s="130" t="s">
        <v>191</v>
      </c>
      <c r="F591" s="130" t="s">
        <v>257</v>
      </c>
      <c r="I591" s="123"/>
      <c r="J591" s="131">
        <f>BK591</f>
        <v>89454.5</v>
      </c>
      <c r="L591" s="120"/>
      <c r="M591" s="125"/>
      <c r="P591" s="126">
        <f>SUM(P592:P656)</f>
        <v>0</v>
      </c>
      <c r="R591" s="126">
        <f>SUM(R592:R656)</f>
        <v>9.0100000000000006E-3</v>
      </c>
      <c r="T591" s="127">
        <f>SUM(T592:T656)</f>
        <v>0.73199999999999998</v>
      </c>
      <c r="AR591" s="121" t="s">
        <v>79</v>
      </c>
      <c r="AT591" s="128" t="s">
        <v>71</v>
      </c>
      <c r="AU591" s="128" t="s">
        <v>79</v>
      </c>
      <c r="AY591" s="121" t="s">
        <v>143</v>
      </c>
      <c r="BK591" s="129">
        <f>SUM(BK592:BK656)</f>
        <v>89454.5</v>
      </c>
    </row>
    <row r="592" spans="2:65" s="1" customFormat="1" ht="24.15" customHeight="1">
      <c r="B592" s="33"/>
      <c r="C592" s="132" t="s">
        <v>949</v>
      </c>
      <c r="D592" s="132" t="s">
        <v>146</v>
      </c>
      <c r="E592" s="133" t="s">
        <v>1474</v>
      </c>
      <c r="F592" s="134" t="s">
        <v>1475</v>
      </c>
      <c r="G592" s="135" t="s">
        <v>494</v>
      </c>
      <c r="H592" s="136">
        <v>20</v>
      </c>
      <c r="I592" s="137">
        <v>69</v>
      </c>
      <c r="J592" s="138">
        <f>ROUND(I592*H592,2)</f>
        <v>1380</v>
      </c>
      <c r="K592" s="134" t="s">
        <v>150</v>
      </c>
      <c r="L592" s="33"/>
      <c r="M592" s="139" t="s">
        <v>19</v>
      </c>
      <c r="N592" s="140" t="s">
        <v>43</v>
      </c>
      <c r="P592" s="141">
        <f>O592*H592</f>
        <v>0</v>
      </c>
      <c r="Q592" s="141">
        <v>0</v>
      </c>
      <c r="R592" s="141">
        <f>Q592*H592</f>
        <v>0</v>
      </c>
      <c r="S592" s="141">
        <v>0</v>
      </c>
      <c r="T592" s="142">
        <f>S592*H592</f>
        <v>0</v>
      </c>
      <c r="AR592" s="143" t="s">
        <v>168</v>
      </c>
      <c r="AT592" s="143" t="s">
        <v>146</v>
      </c>
      <c r="AU592" s="143" t="s">
        <v>81</v>
      </c>
      <c r="AY592" s="18" t="s">
        <v>143</v>
      </c>
      <c r="BE592" s="144">
        <f>IF(N592="základní",J592,0)</f>
        <v>1380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8" t="s">
        <v>79</v>
      </c>
      <c r="BK592" s="144">
        <f>ROUND(I592*H592,2)</f>
        <v>1380</v>
      </c>
      <c r="BL592" s="18" t="s">
        <v>168</v>
      </c>
      <c r="BM592" s="143" t="s">
        <v>1476</v>
      </c>
    </row>
    <row r="593" spans="2:65" s="1" customFormat="1">
      <c r="B593" s="33"/>
      <c r="D593" s="145" t="s">
        <v>152</v>
      </c>
      <c r="F593" s="146" t="s">
        <v>1477</v>
      </c>
      <c r="I593" s="147"/>
      <c r="L593" s="33"/>
      <c r="M593" s="148"/>
      <c r="T593" s="54"/>
      <c r="AT593" s="18" t="s">
        <v>152</v>
      </c>
      <c r="AU593" s="18" t="s">
        <v>81</v>
      </c>
    </row>
    <row r="594" spans="2:65" s="13" customFormat="1">
      <c r="B594" s="166"/>
      <c r="D594" s="160" t="s">
        <v>158</v>
      </c>
      <c r="E594" s="167" t="s">
        <v>19</v>
      </c>
      <c r="F594" s="168" t="s">
        <v>1478</v>
      </c>
      <c r="H594" s="169">
        <v>20</v>
      </c>
      <c r="I594" s="170"/>
      <c r="L594" s="166"/>
      <c r="M594" s="171"/>
      <c r="T594" s="172"/>
      <c r="AT594" s="167" t="s">
        <v>158</v>
      </c>
      <c r="AU594" s="167" t="s">
        <v>81</v>
      </c>
      <c r="AV594" s="13" t="s">
        <v>81</v>
      </c>
      <c r="AW594" s="13" t="s">
        <v>33</v>
      </c>
      <c r="AX594" s="13" t="s">
        <v>79</v>
      </c>
      <c r="AY594" s="167" t="s">
        <v>143</v>
      </c>
    </row>
    <row r="595" spans="2:65" s="1" customFormat="1" ht="21.75" customHeight="1">
      <c r="B595" s="33"/>
      <c r="C595" s="132" t="s">
        <v>953</v>
      </c>
      <c r="D595" s="132" t="s">
        <v>146</v>
      </c>
      <c r="E595" s="133" t="s">
        <v>1479</v>
      </c>
      <c r="F595" s="134" t="s">
        <v>1480</v>
      </c>
      <c r="G595" s="135" t="s">
        <v>494</v>
      </c>
      <c r="H595" s="136">
        <v>11</v>
      </c>
      <c r="I595" s="137">
        <v>71.5</v>
      </c>
      <c r="J595" s="138">
        <f>ROUND(I595*H595,2)</f>
        <v>786.5</v>
      </c>
      <c r="K595" s="134" t="s">
        <v>150</v>
      </c>
      <c r="L595" s="33"/>
      <c r="M595" s="139" t="s">
        <v>19</v>
      </c>
      <c r="N595" s="140" t="s">
        <v>43</v>
      </c>
      <c r="P595" s="141">
        <f>O595*H595</f>
        <v>0</v>
      </c>
      <c r="Q595" s="141">
        <v>1.0000000000000001E-5</v>
      </c>
      <c r="R595" s="141">
        <f>Q595*H595</f>
        <v>1.1E-4</v>
      </c>
      <c r="S595" s="141">
        <v>0</v>
      </c>
      <c r="T595" s="142">
        <f>S595*H595</f>
        <v>0</v>
      </c>
      <c r="AR595" s="143" t="s">
        <v>168</v>
      </c>
      <c r="AT595" s="143" t="s">
        <v>146</v>
      </c>
      <c r="AU595" s="143" t="s">
        <v>81</v>
      </c>
      <c r="AY595" s="18" t="s">
        <v>143</v>
      </c>
      <c r="BE595" s="144">
        <f>IF(N595="základní",J595,0)</f>
        <v>786.5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8" t="s">
        <v>79</v>
      </c>
      <c r="BK595" s="144">
        <f>ROUND(I595*H595,2)</f>
        <v>786.5</v>
      </c>
      <c r="BL595" s="18" t="s">
        <v>168</v>
      </c>
      <c r="BM595" s="143" t="s">
        <v>1481</v>
      </c>
    </row>
    <row r="596" spans="2:65" s="1" customFormat="1">
      <c r="B596" s="33"/>
      <c r="D596" s="145" t="s">
        <v>152</v>
      </c>
      <c r="F596" s="146" t="s">
        <v>1482</v>
      </c>
      <c r="I596" s="147"/>
      <c r="L596" s="33"/>
      <c r="M596" s="148"/>
      <c r="T596" s="54"/>
      <c r="AT596" s="18" t="s">
        <v>152</v>
      </c>
      <c r="AU596" s="18" t="s">
        <v>81</v>
      </c>
    </row>
    <row r="597" spans="2:65" s="12" customFormat="1">
      <c r="B597" s="159"/>
      <c r="D597" s="160" t="s">
        <v>158</v>
      </c>
      <c r="E597" s="161" t="s">
        <v>19</v>
      </c>
      <c r="F597" s="162" t="s">
        <v>1150</v>
      </c>
      <c r="H597" s="161" t="s">
        <v>19</v>
      </c>
      <c r="I597" s="163"/>
      <c r="L597" s="159"/>
      <c r="M597" s="164"/>
      <c r="T597" s="165"/>
      <c r="AT597" s="161" t="s">
        <v>158</v>
      </c>
      <c r="AU597" s="161" t="s">
        <v>81</v>
      </c>
      <c r="AV597" s="12" t="s">
        <v>79</v>
      </c>
      <c r="AW597" s="12" t="s">
        <v>33</v>
      </c>
      <c r="AX597" s="12" t="s">
        <v>72</v>
      </c>
      <c r="AY597" s="161" t="s">
        <v>143</v>
      </c>
    </row>
    <row r="598" spans="2:65" s="12" customFormat="1">
      <c r="B598" s="159"/>
      <c r="D598" s="160" t="s">
        <v>158</v>
      </c>
      <c r="E598" s="161" t="s">
        <v>19</v>
      </c>
      <c r="F598" s="162" t="s">
        <v>1263</v>
      </c>
      <c r="H598" s="161" t="s">
        <v>19</v>
      </c>
      <c r="I598" s="163"/>
      <c r="L598" s="159"/>
      <c r="M598" s="164"/>
      <c r="T598" s="165"/>
      <c r="AT598" s="161" t="s">
        <v>158</v>
      </c>
      <c r="AU598" s="161" t="s">
        <v>81</v>
      </c>
      <c r="AV598" s="12" t="s">
        <v>79</v>
      </c>
      <c r="AW598" s="12" t="s">
        <v>33</v>
      </c>
      <c r="AX598" s="12" t="s">
        <v>72</v>
      </c>
      <c r="AY598" s="161" t="s">
        <v>143</v>
      </c>
    </row>
    <row r="599" spans="2:65" s="13" customFormat="1">
      <c r="B599" s="166"/>
      <c r="D599" s="160" t="s">
        <v>158</v>
      </c>
      <c r="E599" s="167" t="s">
        <v>19</v>
      </c>
      <c r="F599" s="168" t="s">
        <v>1483</v>
      </c>
      <c r="H599" s="169">
        <v>11</v>
      </c>
      <c r="I599" s="170"/>
      <c r="L599" s="166"/>
      <c r="M599" s="171"/>
      <c r="T599" s="172"/>
      <c r="AT599" s="167" t="s">
        <v>158</v>
      </c>
      <c r="AU599" s="167" t="s">
        <v>81</v>
      </c>
      <c r="AV599" s="13" t="s">
        <v>81</v>
      </c>
      <c r="AW599" s="13" t="s">
        <v>33</v>
      </c>
      <c r="AX599" s="13" t="s">
        <v>72</v>
      </c>
      <c r="AY599" s="167" t="s">
        <v>143</v>
      </c>
    </row>
    <row r="600" spans="2:65" s="14" customFormat="1">
      <c r="B600" s="173"/>
      <c r="D600" s="160" t="s">
        <v>158</v>
      </c>
      <c r="E600" s="174" t="s">
        <v>19</v>
      </c>
      <c r="F600" s="175" t="s">
        <v>267</v>
      </c>
      <c r="H600" s="176">
        <v>11</v>
      </c>
      <c r="I600" s="177"/>
      <c r="L600" s="173"/>
      <c r="M600" s="178"/>
      <c r="T600" s="179"/>
      <c r="AT600" s="174" t="s">
        <v>158</v>
      </c>
      <c r="AU600" s="174" t="s">
        <v>81</v>
      </c>
      <c r="AV600" s="14" t="s">
        <v>168</v>
      </c>
      <c r="AW600" s="14" t="s">
        <v>33</v>
      </c>
      <c r="AX600" s="14" t="s">
        <v>79</v>
      </c>
      <c r="AY600" s="174" t="s">
        <v>143</v>
      </c>
    </row>
    <row r="601" spans="2:65" s="1" customFormat="1" ht="24.15" customHeight="1">
      <c r="B601" s="33"/>
      <c r="C601" s="132" t="s">
        <v>958</v>
      </c>
      <c r="D601" s="132" t="s">
        <v>146</v>
      </c>
      <c r="E601" s="133" t="s">
        <v>1484</v>
      </c>
      <c r="F601" s="134" t="s">
        <v>1485</v>
      </c>
      <c r="G601" s="135" t="s">
        <v>260</v>
      </c>
      <c r="H601" s="136">
        <v>0.4</v>
      </c>
      <c r="I601" s="137">
        <v>8920</v>
      </c>
      <c r="J601" s="138">
        <f>ROUND(I601*H601,2)</f>
        <v>3568</v>
      </c>
      <c r="K601" s="134" t="s">
        <v>150</v>
      </c>
      <c r="L601" s="33"/>
      <c r="M601" s="139" t="s">
        <v>19</v>
      </c>
      <c r="N601" s="140" t="s">
        <v>43</v>
      </c>
      <c r="P601" s="141">
        <f>O601*H601</f>
        <v>0</v>
      </c>
      <c r="Q601" s="141">
        <v>3.5999999999999999E-3</v>
      </c>
      <c r="R601" s="141">
        <f>Q601*H601</f>
        <v>1.4400000000000001E-3</v>
      </c>
      <c r="S601" s="141">
        <v>0.16</v>
      </c>
      <c r="T601" s="142">
        <f>S601*H601</f>
        <v>6.4000000000000001E-2</v>
      </c>
      <c r="AR601" s="143" t="s">
        <v>168</v>
      </c>
      <c r="AT601" s="143" t="s">
        <v>146</v>
      </c>
      <c r="AU601" s="143" t="s">
        <v>81</v>
      </c>
      <c r="AY601" s="18" t="s">
        <v>143</v>
      </c>
      <c r="BE601" s="144">
        <f>IF(N601="základní",J601,0)</f>
        <v>3568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8" t="s">
        <v>79</v>
      </c>
      <c r="BK601" s="144">
        <f>ROUND(I601*H601,2)</f>
        <v>3568</v>
      </c>
      <c r="BL601" s="18" t="s">
        <v>168</v>
      </c>
      <c r="BM601" s="143" t="s">
        <v>1486</v>
      </c>
    </row>
    <row r="602" spans="2:65" s="1" customFormat="1">
      <c r="B602" s="33"/>
      <c r="D602" s="145" t="s">
        <v>152</v>
      </c>
      <c r="F602" s="146" t="s">
        <v>1487</v>
      </c>
      <c r="I602" s="147"/>
      <c r="L602" s="33"/>
      <c r="M602" s="148"/>
      <c r="T602" s="54"/>
      <c r="AT602" s="18" t="s">
        <v>152</v>
      </c>
      <c r="AU602" s="18" t="s">
        <v>81</v>
      </c>
    </row>
    <row r="603" spans="2:65" s="12" customFormat="1">
      <c r="B603" s="159"/>
      <c r="D603" s="160" t="s">
        <v>158</v>
      </c>
      <c r="E603" s="161" t="s">
        <v>19</v>
      </c>
      <c r="F603" s="162" t="s">
        <v>1150</v>
      </c>
      <c r="H603" s="161" t="s">
        <v>19</v>
      </c>
      <c r="I603" s="163"/>
      <c r="L603" s="159"/>
      <c r="M603" s="164"/>
      <c r="T603" s="165"/>
      <c r="AT603" s="161" t="s">
        <v>158</v>
      </c>
      <c r="AU603" s="161" t="s">
        <v>81</v>
      </c>
      <c r="AV603" s="12" t="s">
        <v>79</v>
      </c>
      <c r="AW603" s="12" t="s">
        <v>33</v>
      </c>
      <c r="AX603" s="12" t="s">
        <v>72</v>
      </c>
      <c r="AY603" s="161" t="s">
        <v>143</v>
      </c>
    </row>
    <row r="604" spans="2:65" s="12" customFormat="1">
      <c r="B604" s="159"/>
      <c r="D604" s="160" t="s">
        <v>158</v>
      </c>
      <c r="E604" s="161" t="s">
        <v>19</v>
      </c>
      <c r="F604" s="162" t="s">
        <v>263</v>
      </c>
      <c r="H604" s="161" t="s">
        <v>19</v>
      </c>
      <c r="I604" s="163"/>
      <c r="L604" s="159"/>
      <c r="M604" s="164"/>
      <c r="T604" s="165"/>
      <c r="AT604" s="161" t="s">
        <v>158</v>
      </c>
      <c r="AU604" s="161" t="s">
        <v>81</v>
      </c>
      <c r="AV604" s="12" t="s">
        <v>79</v>
      </c>
      <c r="AW604" s="12" t="s">
        <v>33</v>
      </c>
      <c r="AX604" s="12" t="s">
        <v>72</v>
      </c>
      <c r="AY604" s="161" t="s">
        <v>143</v>
      </c>
    </row>
    <row r="605" spans="2:65" s="12" customFormat="1">
      <c r="B605" s="159"/>
      <c r="D605" s="160" t="s">
        <v>158</v>
      </c>
      <c r="E605" s="161" t="s">
        <v>19</v>
      </c>
      <c r="F605" s="162" t="s">
        <v>1488</v>
      </c>
      <c r="H605" s="161" t="s">
        <v>19</v>
      </c>
      <c r="I605" s="163"/>
      <c r="L605" s="159"/>
      <c r="M605" s="164"/>
      <c r="T605" s="165"/>
      <c r="AT605" s="161" t="s">
        <v>158</v>
      </c>
      <c r="AU605" s="161" t="s">
        <v>81</v>
      </c>
      <c r="AV605" s="12" t="s">
        <v>79</v>
      </c>
      <c r="AW605" s="12" t="s">
        <v>33</v>
      </c>
      <c r="AX605" s="12" t="s">
        <v>72</v>
      </c>
      <c r="AY605" s="161" t="s">
        <v>143</v>
      </c>
    </row>
    <row r="606" spans="2:65" s="13" customFormat="1">
      <c r="B606" s="166"/>
      <c r="D606" s="160" t="s">
        <v>158</v>
      </c>
      <c r="E606" s="167" t="s">
        <v>19</v>
      </c>
      <c r="F606" s="168" t="s">
        <v>1489</v>
      </c>
      <c r="H606" s="169">
        <v>0.4</v>
      </c>
      <c r="I606" s="170"/>
      <c r="L606" s="166"/>
      <c r="M606" s="171"/>
      <c r="T606" s="172"/>
      <c r="AT606" s="167" t="s">
        <v>158</v>
      </c>
      <c r="AU606" s="167" t="s">
        <v>81</v>
      </c>
      <c r="AV606" s="13" t="s">
        <v>81</v>
      </c>
      <c r="AW606" s="13" t="s">
        <v>33</v>
      </c>
      <c r="AX606" s="13" t="s">
        <v>79</v>
      </c>
      <c r="AY606" s="167" t="s">
        <v>143</v>
      </c>
    </row>
    <row r="607" spans="2:65" s="1" customFormat="1" ht="24.15" customHeight="1">
      <c r="B607" s="33"/>
      <c r="C607" s="132" t="s">
        <v>962</v>
      </c>
      <c r="D607" s="132" t="s">
        <v>146</v>
      </c>
      <c r="E607" s="133" t="s">
        <v>1490</v>
      </c>
      <c r="F607" s="134" t="s">
        <v>1491</v>
      </c>
      <c r="G607" s="135" t="s">
        <v>260</v>
      </c>
      <c r="H607" s="136">
        <v>0.4</v>
      </c>
      <c r="I607" s="137">
        <v>11300</v>
      </c>
      <c r="J607" s="138">
        <f>ROUND(I607*H607,2)</f>
        <v>4520</v>
      </c>
      <c r="K607" s="134" t="s">
        <v>150</v>
      </c>
      <c r="L607" s="33"/>
      <c r="M607" s="139" t="s">
        <v>19</v>
      </c>
      <c r="N607" s="140" t="s">
        <v>43</v>
      </c>
      <c r="P607" s="141">
        <f>O607*H607</f>
        <v>0</v>
      </c>
      <c r="Q607" s="141">
        <v>4.15E-3</v>
      </c>
      <c r="R607" s="141">
        <f>Q607*H607</f>
        <v>1.66E-3</v>
      </c>
      <c r="S607" s="141">
        <v>0.27</v>
      </c>
      <c r="T607" s="142">
        <f>S607*H607</f>
        <v>0.10800000000000001</v>
      </c>
      <c r="AR607" s="143" t="s">
        <v>168</v>
      </c>
      <c r="AT607" s="143" t="s">
        <v>146</v>
      </c>
      <c r="AU607" s="143" t="s">
        <v>81</v>
      </c>
      <c r="AY607" s="18" t="s">
        <v>143</v>
      </c>
      <c r="BE607" s="144">
        <f>IF(N607="základní",J607,0)</f>
        <v>4520</v>
      </c>
      <c r="BF607" s="144">
        <f>IF(N607="snížená",J607,0)</f>
        <v>0</v>
      </c>
      <c r="BG607" s="144">
        <f>IF(N607="zákl. přenesená",J607,0)</f>
        <v>0</v>
      </c>
      <c r="BH607" s="144">
        <f>IF(N607="sníž. přenesená",J607,0)</f>
        <v>0</v>
      </c>
      <c r="BI607" s="144">
        <f>IF(N607="nulová",J607,0)</f>
        <v>0</v>
      </c>
      <c r="BJ607" s="18" t="s">
        <v>79</v>
      </c>
      <c r="BK607" s="144">
        <f>ROUND(I607*H607,2)</f>
        <v>4520</v>
      </c>
      <c r="BL607" s="18" t="s">
        <v>168</v>
      </c>
      <c r="BM607" s="143" t="s">
        <v>1492</v>
      </c>
    </row>
    <row r="608" spans="2:65" s="1" customFormat="1">
      <c r="B608" s="33"/>
      <c r="D608" s="145" t="s">
        <v>152</v>
      </c>
      <c r="F608" s="146" t="s">
        <v>1493</v>
      </c>
      <c r="I608" s="147"/>
      <c r="L608" s="33"/>
      <c r="M608" s="148"/>
      <c r="T608" s="54"/>
      <c r="AT608" s="18" t="s">
        <v>152</v>
      </c>
      <c r="AU608" s="18" t="s">
        <v>81</v>
      </c>
    </row>
    <row r="609" spans="2:65" s="12" customFormat="1">
      <c r="B609" s="159"/>
      <c r="D609" s="160" t="s">
        <v>158</v>
      </c>
      <c r="E609" s="161" t="s">
        <v>19</v>
      </c>
      <c r="F609" s="162" t="s">
        <v>1150</v>
      </c>
      <c r="H609" s="161" t="s">
        <v>19</v>
      </c>
      <c r="I609" s="163"/>
      <c r="L609" s="159"/>
      <c r="M609" s="164"/>
      <c r="T609" s="165"/>
      <c r="AT609" s="161" t="s">
        <v>158</v>
      </c>
      <c r="AU609" s="161" t="s">
        <v>81</v>
      </c>
      <c r="AV609" s="12" t="s">
        <v>79</v>
      </c>
      <c r="AW609" s="12" t="s">
        <v>33</v>
      </c>
      <c r="AX609" s="12" t="s">
        <v>72</v>
      </c>
      <c r="AY609" s="161" t="s">
        <v>143</v>
      </c>
    </row>
    <row r="610" spans="2:65" s="12" customFormat="1">
      <c r="B610" s="159"/>
      <c r="D610" s="160" t="s">
        <v>158</v>
      </c>
      <c r="E610" s="161" t="s">
        <v>19</v>
      </c>
      <c r="F610" s="162" t="s">
        <v>263</v>
      </c>
      <c r="H610" s="161" t="s">
        <v>19</v>
      </c>
      <c r="I610" s="163"/>
      <c r="L610" s="159"/>
      <c r="M610" s="164"/>
      <c r="T610" s="165"/>
      <c r="AT610" s="161" t="s">
        <v>158</v>
      </c>
      <c r="AU610" s="161" t="s">
        <v>81</v>
      </c>
      <c r="AV610" s="12" t="s">
        <v>79</v>
      </c>
      <c r="AW610" s="12" t="s">
        <v>33</v>
      </c>
      <c r="AX610" s="12" t="s">
        <v>72</v>
      </c>
      <c r="AY610" s="161" t="s">
        <v>143</v>
      </c>
    </row>
    <row r="611" spans="2:65" s="12" customFormat="1">
      <c r="B611" s="159"/>
      <c r="D611" s="160" t="s">
        <v>158</v>
      </c>
      <c r="E611" s="161" t="s">
        <v>19</v>
      </c>
      <c r="F611" s="162" t="s">
        <v>1494</v>
      </c>
      <c r="H611" s="161" t="s">
        <v>19</v>
      </c>
      <c r="I611" s="163"/>
      <c r="L611" s="159"/>
      <c r="M611" s="164"/>
      <c r="T611" s="165"/>
      <c r="AT611" s="161" t="s">
        <v>158</v>
      </c>
      <c r="AU611" s="161" t="s">
        <v>81</v>
      </c>
      <c r="AV611" s="12" t="s">
        <v>79</v>
      </c>
      <c r="AW611" s="12" t="s">
        <v>33</v>
      </c>
      <c r="AX611" s="12" t="s">
        <v>72</v>
      </c>
      <c r="AY611" s="161" t="s">
        <v>143</v>
      </c>
    </row>
    <row r="612" spans="2:65" s="13" customFormat="1">
      <c r="B612" s="166"/>
      <c r="D612" s="160" t="s">
        <v>158</v>
      </c>
      <c r="E612" s="167" t="s">
        <v>19</v>
      </c>
      <c r="F612" s="168" t="s">
        <v>1489</v>
      </c>
      <c r="H612" s="169">
        <v>0.4</v>
      </c>
      <c r="I612" s="170"/>
      <c r="L612" s="166"/>
      <c r="M612" s="171"/>
      <c r="T612" s="172"/>
      <c r="AT612" s="167" t="s">
        <v>158</v>
      </c>
      <c r="AU612" s="167" t="s">
        <v>81</v>
      </c>
      <c r="AV612" s="13" t="s">
        <v>81</v>
      </c>
      <c r="AW612" s="13" t="s">
        <v>33</v>
      </c>
      <c r="AX612" s="13" t="s">
        <v>79</v>
      </c>
      <c r="AY612" s="167" t="s">
        <v>143</v>
      </c>
    </row>
    <row r="613" spans="2:65" s="1" customFormat="1" ht="24.15" customHeight="1">
      <c r="B613" s="33"/>
      <c r="C613" s="132" t="s">
        <v>967</v>
      </c>
      <c r="D613" s="132" t="s">
        <v>146</v>
      </c>
      <c r="E613" s="133" t="s">
        <v>1495</v>
      </c>
      <c r="F613" s="134" t="s">
        <v>1496</v>
      </c>
      <c r="G613" s="135" t="s">
        <v>260</v>
      </c>
      <c r="H613" s="136">
        <v>0.4</v>
      </c>
      <c r="I613" s="137">
        <v>13300</v>
      </c>
      <c r="J613" s="138">
        <f>ROUND(I613*H613,2)</f>
        <v>5320</v>
      </c>
      <c r="K613" s="134" t="s">
        <v>150</v>
      </c>
      <c r="L613" s="33"/>
      <c r="M613" s="139" t="s">
        <v>19</v>
      </c>
      <c r="N613" s="140" t="s">
        <v>43</v>
      </c>
      <c r="P613" s="141">
        <f>O613*H613</f>
        <v>0</v>
      </c>
      <c r="Q613" s="141">
        <v>6.4000000000000003E-3</v>
      </c>
      <c r="R613" s="141">
        <f>Q613*H613</f>
        <v>2.5600000000000002E-3</v>
      </c>
      <c r="S613" s="141">
        <v>0.43</v>
      </c>
      <c r="T613" s="142">
        <f>S613*H613</f>
        <v>0.17200000000000001</v>
      </c>
      <c r="AR613" s="143" t="s">
        <v>168</v>
      </c>
      <c r="AT613" s="143" t="s">
        <v>146</v>
      </c>
      <c r="AU613" s="143" t="s">
        <v>81</v>
      </c>
      <c r="AY613" s="18" t="s">
        <v>143</v>
      </c>
      <c r="BE613" s="144">
        <f>IF(N613="základní",J613,0)</f>
        <v>5320</v>
      </c>
      <c r="BF613" s="144">
        <f>IF(N613="snížená",J613,0)</f>
        <v>0</v>
      </c>
      <c r="BG613" s="144">
        <f>IF(N613="zákl. přenesená",J613,0)</f>
        <v>0</v>
      </c>
      <c r="BH613" s="144">
        <f>IF(N613="sníž. přenesená",J613,0)</f>
        <v>0</v>
      </c>
      <c r="BI613" s="144">
        <f>IF(N613="nulová",J613,0)</f>
        <v>0</v>
      </c>
      <c r="BJ613" s="18" t="s">
        <v>79</v>
      </c>
      <c r="BK613" s="144">
        <f>ROUND(I613*H613,2)</f>
        <v>5320</v>
      </c>
      <c r="BL613" s="18" t="s">
        <v>168</v>
      </c>
      <c r="BM613" s="143" t="s">
        <v>1497</v>
      </c>
    </row>
    <row r="614" spans="2:65" s="1" customFormat="1">
      <c r="B614" s="33"/>
      <c r="D614" s="145" t="s">
        <v>152</v>
      </c>
      <c r="F614" s="146" t="s">
        <v>1498</v>
      </c>
      <c r="I614" s="147"/>
      <c r="L614" s="33"/>
      <c r="M614" s="148"/>
      <c r="T614" s="54"/>
      <c r="AT614" s="18" t="s">
        <v>152</v>
      </c>
      <c r="AU614" s="18" t="s">
        <v>81</v>
      </c>
    </row>
    <row r="615" spans="2:65" s="12" customFormat="1">
      <c r="B615" s="159"/>
      <c r="D615" s="160" t="s">
        <v>158</v>
      </c>
      <c r="E615" s="161" t="s">
        <v>19</v>
      </c>
      <c r="F615" s="162" t="s">
        <v>1150</v>
      </c>
      <c r="H615" s="161" t="s">
        <v>19</v>
      </c>
      <c r="I615" s="163"/>
      <c r="L615" s="159"/>
      <c r="M615" s="164"/>
      <c r="T615" s="165"/>
      <c r="AT615" s="161" t="s">
        <v>158</v>
      </c>
      <c r="AU615" s="161" t="s">
        <v>81</v>
      </c>
      <c r="AV615" s="12" t="s">
        <v>79</v>
      </c>
      <c r="AW615" s="12" t="s">
        <v>33</v>
      </c>
      <c r="AX615" s="12" t="s">
        <v>72</v>
      </c>
      <c r="AY615" s="161" t="s">
        <v>143</v>
      </c>
    </row>
    <row r="616" spans="2:65" s="12" customFormat="1">
      <c r="B616" s="159"/>
      <c r="D616" s="160" t="s">
        <v>158</v>
      </c>
      <c r="E616" s="161" t="s">
        <v>19</v>
      </c>
      <c r="F616" s="162" t="s">
        <v>263</v>
      </c>
      <c r="H616" s="161" t="s">
        <v>19</v>
      </c>
      <c r="I616" s="163"/>
      <c r="L616" s="159"/>
      <c r="M616" s="164"/>
      <c r="T616" s="165"/>
      <c r="AT616" s="161" t="s">
        <v>158</v>
      </c>
      <c r="AU616" s="161" t="s">
        <v>81</v>
      </c>
      <c r="AV616" s="12" t="s">
        <v>79</v>
      </c>
      <c r="AW616" s="12" t="s">
        <v>33</v>
      </c>
      <c r="AX616" s="12" t="s">
        <v>72</v>
      </c>
      <c r="AY616" s="161" t="s">
        <v>143</v>
      </c>
    </row>
    <row r="617" spans="2:65" s="12" customFormat="1">
      <c r="B617" s="159"/>
      <c r="D617" s="160" t="s">
        <v>158</v>
      </c>
      <c r="E617" s="161" t="s">
        <v>19</v>
      </c>
      <c r="F617" s="162" t="s">
        <v>1499</v>
      </c>
      <c r="H617" s="161" t="s">
        <v>19</v>
      </c>
      <c r="I617" s="163"/>
      <c r="L617" s="159"/>
      <c r="M617" s="164"/>
      <c r="T617" s="165"/>
      <c r="AT617" s="161" t="s">
        <v>158</v>
      </c>
      <c r="AU617" s="161" t="s">
        <v>81</v>
      </c>
      <c r="AV617" s="12" t="s">
        <v>79</v>
      </c>
      <c r="AW617" s="12" t="s">
        <v>33</v>
      </c>
      <c r="AX617" s="12" t="s">
        <v>72</v>
      </c>
      <c r="AY617" s="161" t="s">
        <v>143</v>
      </c>
    </row>
    <row r="618" spans="2:65" s="13" customFormat="1">
      <c r="B618" s="166"/>
      <c r="D618" s="160" t="s">
        <v>158</v>
      </c>
      <c r="E618" s="167" t="s">
        <v>19</v>
      </c>
      <c r="F618" s="168" t="s">
        <v>1489</v>
      </c>
      <c r="H618" s="169">
        <v>0.4</v>
      </c>
      <c r="I618" s="170"/>
      <c r="L618" s="166"/>
      <c r="M618" s="171"/>
      <c r="T618" s="172"/>
      <c r="AT618" s="167" t="s">
        <v>158</v>
      </c>
      <c r="AU618" s="167" t="s">
        <v>81</v>
      </c>
      <c r="AV618" s="13" t="s">
        <v>81</v>
      </c>
      <c r="AW618" s="13" t="s">
        <v>33</v>
      </c>
      <c r="AX618" s="13" t="s">
        <v>79</v>
      </c>
      <c r="AY618" s="167" t="s">
        <v>143</v>
      </c>
    </row>
    <row r="619" spans="2:65" s="1" customFormat="1" ht="24.15" customHeight="1">
      <c r="B619" s="33"/>
      <c r="C619" s="132" t="s">
        <v>402</v>
      </c>
      <c r="D619" s="132" t="s">
        <v>146</v>
      </c>
      <c r="E619" s="133" t="s">
        <v>1500</v>
      </c>
      <c r="F619" s="134" t="s">
        <v>1501</v>
      </c>
      <c r="G619" s="135" t="s">
        <v>260</v>
      </c>
      <c r="H619" s="136">
        <v>0.4</v>
      </c>
      <c r="I619" s="137">
        <v>19700</v>
      </c>
      <c r="J619" s="138">
        <f>ROUND(I619*H619,2)</f>
        <v>7880</v>
      </c>
      <c r="K619" s="134" t="s">
        <v>150</v>
      </c>
      <c r="L619" s="33"/>
      <c r="M619" s="139" t="s">
        <v>19</v>
      </c>
      <c r="N619" s="140" t="s">
        <v>43</v>
      </c>
      <c r="P619" s="141">
        <f>O619*H619</f>
        <v>0</v>
      </c>
      <c r="Q619" s="141">
        <v>8.0999999999999996E-3</v>
      </c>
      <c r="R619" s="141">
        <f>Q619*H619</f>
        <v>3.2399999999999998E-3</v>
      </c>
      <c r="S619" s="141">
        <v>0.97</v>
      </c>
      <c r="T619" s="142">
        <f>S619*H619</f>
        <v>0.38800000000000001</v>
      </c>
      <c r="AR619" s="143" t="s">
        <v>168</v>
      </c>
      <c r="AT619" s="143" t="s">
        <v>146</v>
      </c>
      <c r="AU619" s="143" t="s">
        <v>81</v>
      </c>
      <c r="AY619" s="18" t="s">
        <v>143</v>
      </c>
      <c r="BE619" s="144">
        <f>IF(N619="základní",J619,0)</f>
        <v>7880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8" t="s">
        <v>79</v>
      </c>
      <c r="BK619" s="144">
        <f>ROUND(I619*H619,2)</f>
        <v>7880</v>
      </c>
      <c r="BL619" s="18" t="s">
        <v>168</v>
      </c>
      <c r="BM619" s="143" t="s">
        <v>1502</v>
      </c>
    </row>
    <row r="620" spans="2:65" s="1" customFormat="1">
      <c r="B620" s="33"/>
      <c r="D620" s="145" t="s">
        <v>152</v>
      </c>
      <c r="F620" s="146" t="s">
        <v>1503</v>
      </c>
      <c r="I620" s="147"/>
      <c r="L620" s="33"/>
      <c r="M620" s="148"/>
      <c r="T620" s="54"/>
      <c r="AT620" s="18" t="s">
        <v>152</v>
      </c>
      <c r="AU620" s="18" t="s">
        <v>81</v>
      </c>
    </row>
    <row r="621" spans="2:65" s="12" customFormat="1">
      <c r="B621" s="159"/>
      <c r="D621" s="160" t="s">
        <v>158</v>
      </c>
      <c r="E621" s="161" t="s">
        <v>19</v>
      </c>
      <c r="F621" s="162" t="s">
        <v>1150</v>
      </c>
      <c r="H621" s="161" t="s">
        <v>19</v>
      </c>
      <c r="I621" s="163"/>
      <c r="L621" s="159"/>
      <c r="M621" s="164"/>
      <c r="T621" s="165"/>
      <c r="AT621" s="161" t="s">
        <v>158</v>
      </c>
      <c r="AU621" s="161" t="s">
        <v>81</v>
      </c>
      <c r="AV621" s="12" t="s">
        <v>79</v>
      </c>
      <c r="AW621" s="12" t="s">
        <v>33</v>
      </c>
      <c r="AX621" s="12" t="s">
        <v>72</v>
      </c>
      <c r="AY621" s="161" t="s">
        <v>143</v>
      </c>
    </row>
    <row r="622" spans="2:65" s="12" customFormat="1">
      <c r="B622" s="159"/>
      <c r="D622" s="160" t="s">
        <v>158</v>
      </c>
      <c r="E622" s="161" t="s">
        <v>19</v>
      </c>
      <c r="F622" s="162" t="s">
        <v>263</v>
      </c>
      <c r="H622" s="161" t="s">
        <v>19</v>
      </c>
      <c r="I622" s="163"/>
      <c r="L622" s="159"/>
      <c r="M622" s="164"/>
      <c r="T622" s="165"/>
      <c r="AT622" s="161" t="s">
        <v>158</v>
      </c>
      <c r="AU622" s="161" t="s">
        <v>81</v>
      </c>
      <c r="AV622" s="12" t="s">
        <v>79</v>
      </c>
      <c r="AW622" s="12" t="s">
        <v>33</v>
      </c>
      <c r="AX622" s="12" t="s">
        <v>72</v>
      </c>
      <c r="AY622" s="161" t="s">
        <v>143</v>
      </c>
    </row>
    <row r="623" spans="2:65" s="12" customFormat="1">
      <c r="B623" s="159"/>
      <c r="D623" s="160" t="s">
        <v>158</v>
      </c>
      <c r="E623" s="161" t="s">
        <v>19</v>
      </c>
      <c r="F623" s="162" t="s">
        <v>1504</v>
      </c>
      <c r="H623" s="161" t="s">
        <v>19</v>
      </c>
      <c r="I623" s="163"/>
      <c r="L623" s="159"/>
      <c r="M623" s="164"/>
      <c r="T623" s="165"/>
      <c r="AT623" s="161" t="s">
        <v>158</v>
      </c>
      <c r="AU623" s="161" t="s">
        <v>81</v>
      </c>
      <c r="AV623" s="12" t="s">
        <v>79</v>
      </c>
      <c r="AW623" s="12" t="s">
        <v>33</v>
      </c>
      <c r="AX623" s="12" t="s">
        <v>72</v>
      </c>
      <c r="AY623" s="161" t="s">
        <v>143</v>
      </c>
    </row>
    <row r="624" spans="2:65" s="13" customFormat="1">
      <c r="B624" s="166"/>
      <c r="D624" s="160" t="s">
        <v>158</v>
      </c>
      <c r="E624" s="167" t="s">
        <v>19</v>
      </c>
      <c r="F624" s="168" t="s">
        <v>1489</v>
      </c>
      <c r="H624" s="169">
        <v>0.4</v>
      </c>
      <c r="I624" s="170"/>
      <c r="L624" s="166"/>
      <c r="M624" s="171"/>
      <c r="T624" s="172"/>
      <c r="AT624" s="167" t="s">
        <v>158</v>
      </c>
      <c r="AU624" s="167" t="s">
        <v>81</v>
      </c>
      <c r="AV624" s="13" t="s">
        <v>81</v>
      </c>
      <c r="AW624" s="13" t="s">
        <v>33</v>
      </c>
      <c r="AX624" s="13" t="s">
        <v>79</v>
      </c>
      <c r="AY624" s="167" t="s">
        <v>143</v>
      </c>
    </row>
    <row r="625" spans="2:65" s="1" customFormat="1" ht="16.5" customHeight="1">
      <c r="B625" s="33"/>
      <c r="C625" s="132" t="s">
        <v>975</v>
      </c>
      <c r="D625" s="132" t="s">
        <v>146</v>
      </c>
      <c r="E625" s="133" t="s">
        <v>1505</v>
      </c>
      <c r="F625" s="134" t="s">
        <v>1506</v>
      </c>
      <c r="G625" s="135" t="s">
        <v>149</v>
      </c>
      <c r="H625" s="136">
        <v>2</v>
      </c>
      <c r="I625" s="137">
        <v>6000</v>
      </c>
      <c r="J625" s="138">
        <f>ROUND(I625*H625,2)</f>
        <v>12000</v>
      </c>
      <c r="K625" s="134" t="s">
        <v>19</v>
      </c>
      <c r="L625" s="33"/>
      <c r="M625" s="139" t="s">
        <v>19</v>
      </c>
      <c r="N625" s="140" t="s">
        <v>43</v>
      </c>
      <c r="P625" s="141">
        <f>O625*H625</f>
        <v>0</v>
      </c>
      <c r="Q625" s="141">
        <v>0</v>
      </c>
      <c r="R625" s="141">
        <f>Q625*H625</f>
        <v>0</v>
      </c>
      <c r="S625" s="141">
        <v>0</v>
      </c>
      <c r="T625" s="142">
        <f>S625*H625</f>
        <v>0</v>
      </c>
      <c r="AR625" s="143" t="s">
        <v>168</v>
      </c>
      <c r="AT625" s="143" t="s">
        <v>146</v>
      </c>
      <c r="AU625" s="143" t="s">
        <v>81</v>
      </c>
      <c r="AY625" s="18" t="s">
        <v>143</v>
      </c>
      <c r="BE625" s="144">
        <f>IF(N625="základní",J625,0)</f>
        <v>12000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8" t="s">
        <v>79</v>
      </c>
      <c r="BK625" s="144">
        <f>ROUND(I625*H625,2)</f>
        <v>12000</v>
      </c>
      <c r="BL625" s="18" t="s">
        <v>168</v>
      </c>
      <c r="BM625" s="143" t="s">
        <v>1507</v>
      </c>
    </row>
    <row r="626" spans="2:65" s="12" customFormat="1">
      <c r="B626" s="159"/>
      <c r="D626" s="160" t="s">
        <v>158</v>
      </c>
      <c r="E626" s="161" t="s">
        <v>19</v>
      </c>
      <c r="F626" s="162" t="s">
        <v>246</v>
      </c>
      <c r="H626" s="161" t="s">
        <v>19</v>
      </c>
      <c r="I626" s="163"/>
      <c r="L626" s="159"/>
      <c r="M626" s="164"/>
      <c r="T626" s="165"/>
      <c r="AT626" s="161" t="s">
        <v>158</v>
      </c>
      <c r="AU626" s="161" t="s">
        <v>81</v>
      </c>
      <c r="AV626" s="12" t="s">
        <v>79</v>
      </c>
      <c r="AW626" s="12" t="s">
        <v>33</v>
      </c>
      <c r="AX626" s="12" t="s">
        <v>72</v>
      </c>
      <c r="AY626" s="161" t="s">
        <v>143</v>
      </c>
    </row>
    <row r="627" spans="2:65" s="12" customFormat="1">
      <c r="B627" s="159"/>
      <c r="D627" s="160" t="s">
        <v>158</v>
      </c>
      <c r="E627" s="161" t="s">
        <v>19</v>
      </c>
      <c r="F627" s="162" t="s">
        <v>1150</v>
      </c>
      <c r="H627" s="161" t="s">
        <v>19</v>
      </c>
      <c r="I627" s="163"/>
      <c r="L627" s="159"/>
      <c r="M627" s="164"/>
      <c r="T627" s="165"/>
      <c r="AT627" s="161" t="s">
        <v>158</v>
      </c>
      <c r="AU627" s="161" t="s">
        <v>81</v>
      </c>
      <c r="AV627" s="12" t="s">
        <v>79</v>
      </c>
      <c r="AW627" s="12" t="s">
        <v>33</v>
      </c>
      <c r="AX627" s="12" t="s">
        <v>72</v>
      </c>
      <c r="AY627" s="161" t="s">
        <v>143</v>
      </c>
    </row>
    <row r="628" spans="2:65" s="12" customFormat="1">
      <c r="B628" s="159"/>
      <c r="D628" s="160" t="s">
        <v>158</v>
      </c>
      <c r="E628" s="161" t="s">
        <v>19</v>
      </c>
      <c r="F628" s="162" t="s">
        <v>263</v>
      </c>
      <c r="H628" s="161" t="s">
        <v>19</v>
      </c>
      <c r="I628" s="163"/>
      <c r="L628" s="159"/>
      <c r="M628" s="164"/>
      <c r="T628" s="165"/>
      <c r="AT628" s="161" t="s">
        <v>158</v>
      </c>
      <c r="AU628" s="161" t="s">
        <v>81</v>
      </c>
      <c r="AV628" s="12" t="s">
        <v>79</v>
      </c>
      <c r="AW628" s="12" t="s">
        <v>33</v>
      </c>
      <c r="AX628" s="12" t="s">
        <v>72</v>
      </c>
      <c r="AY628" s="161" t="s">
        <v>143</v>
      </c>
    </row>
    <row r="629" spans="2:65" s="12" customFormat="1">
      <c r="B629" s="159"/>
      <c r="D629" s="160" t="s">
        <v>158</v>
      </c>
      <c r="E629" s="161" t="s">
        <v>19</v>
      </c>
      <c r="F629" s="162" t="s">
        <v>272</v>
      </c>
      <c r="H629" s="161" t="s">
        <v>19</v>
      </c>
      <c r="I629" s="163"/>
      <c r="L629" s="159"/>
      <c r="M629" s="164"/>
      <c r="T629" s="165"/>
      <c r="AT629" s="161" t="s">
        <v>158</v>
      </c>
      <c r="AU629" s="161" t="s">
        <v>81</v>
      </c>
      <c r="AV629" s="12" t="s">
        <v>79</v>
      </c>
      <c r="AW629" s="12" t="s">
        <v>33</v>
      </c>
      <c r="AX629" s="12" t="s">
        <v>72</v>
      </c>
      <c r="AY629" s="161" t="s">
        <v>143</v>
      </c>
    </row>
    <row r="630" spans="2:65" s="12" customFormat="1">
      <c r="B630" s="159"/>
      <c r="D630" s="160" t="s">
        <v>158</v>
      </c>
      <c r="E630" s="161" t="s">
        <v>19</v>
      </c>
      <c r="F630" s="162" t="s">
        <v>273</v>
      </c>
      <c r="H630" s="161" t="s">
        <v>19</v>
      </c>
      <c r="I630" s="163"/>
      <c r="L630" s="159"/>
      <c r="M630" s="164"/>
      <c r="T630" s="165"/>
      <c r="AT630" s="161" t="s">
        <v>158</v>
      </c>
      <c r="AU630" s="161" t="s">
        <v>81</v>
      </c>
      <c r="AV630" s="12" t="s">
        <v>79</v>
      </c>
      <c r="AW630" s="12" t="s">
        <v>33</v>
      </c>
      <c r="AX630" s="12" t="s">
        <v>72</v>
      </c>
      <c r="AY630" s="161" t="s">
        <v>143</v>
      </c>
    </row>
    <row r="631" spans="2:65" s="12" customFormat="1">
      <c r="B631" s="159"/>
      <c r="D631" s="160" t="s">
        <v>158</v>
      </c>
      <c r="E631" s="161" t="s">
        <v>19</v>
      </c>
      <c r="F631" s="162" t="s">
        <v>1508</v>
      </c>
      <c r="H631" s="161" t="s">
        <v>19</v>
      </c>
      <c r="I631" s="163"/>
      <c r="L631" s="159"/>
      <c r="M631" s="164"/>
      <c r="T631" s="165"/>
      <c r="AT631" s="161" t="s">
        <v>158</v>
      </c>
      <c r="AU631" s="161" t="s">
        <v>81</v>
      </c>
      <c r="AV631" s="12" t="s">
        <v>79</v>
      </c>
      <c r="AW631" s="12" t="s">
        <v>33</v>
      </c>
      <c r="AX631" s="12" t="s">
        <v>72</v>
      </c>
      <c r="AY631" s="161" t="s">
        <v>143</v>
      </c>
    </row>
    <row r="632" spans="2:65" s="13" customFormat="1">
      <c r="B632" s="166"/>
      <c r="D632" s="160" t="s">
        <v>158</v>
      </c>
      <c r="E632" s="167" t="s">
        <v>19</v>
      </c>
      <c r="F632" s="168" t="s">
        <v>81</v>
      </c>
      <c r="H632" s="169">
        <v>2</v>
      </c>
      <c r="I632" s="170"/>
      <c r="L632" s="166"/>
      <c r="M632" s="171"/>
      <c r="T632" s="172"/>
      <c r="AT632" s="167" t="s">
        <v>158</v>
      </c>
      <c r="AU632" s="167" t="s">
        <v>81</v>
      </c>
      <c r="AV632" s="13" t="s">
        <v>81</v>
      </c>
      <c r="AW632" s="13" t="s">
        <v>33</v>
      </c>
      <c r="AX632" s="13" t="s">
        <v>79</v>
      </c>
      <c r="AY632" s="167" t="s">
        <v>143</v>
      </c>
    </row>
    <row r="633" spans="2:65" s="1" customFormat="1" ht="16.5" customHeight="1">
      <c r="B633" s="33"/>
      <c r="C633" s="132" t="s">
        <v>979</v>
      </c>
      <c r="D633" s="132" t="s">
        <v>146</v>
      </c>
      <c r="E633" s="133" t="s">
        <v>1509</v>
      </c>
      <c r="F633" s="134" t="s">
        <v>1510</v>
      </c>
      <c r="G633" s="135" t="s">
        <v>149</v>
      </c>
      <c r="H633" s="136">
        <v>2</v>
      </c>
      <c r="I633" s="137">
        <v>8000</v>
      </c>
      <c r="J633" s="138">
        <f>ROUND(I633*H633,2)</f>
        <v>16000</v>
      </c>
      <c r="K633" s="134" t="s">
        <v>19</v>
      </c>
      <c r="L633" s="33"/>
      <c r="M633" s="139" t="s">
        <v>19</v>
      </c>
      <c r="N633" s="140" t="s">
        <v>43</v>
      </c>
      <c r="P633" s="141">
        <f>O633*H633</f>
        <v>0</v>
      </c>
      <c r="Q633" s="141">
        <v>0</v>
      </c>
      <c r="R633" s="141">
        <f>Q633*H633</f>
        <v>0</v>
      </c>
      <c r="S633" s="141">
        <v>0</v>
      </c>
      <c r="T633" s="142">
        <f>S633*H633</f>
        <v>0</v>
      </c>
      <c r="AR633" s="143" t="s">
        <v>168</v>
      </c>
      <c r="AT633" s="143" t="s">
        <v>146</v>
      </c>
      <c r="AU633" s="143" t="s">
        <v>81</v>
      </c>
      <c r="AY633" s="18" t="s">
        <v>143</v>
      </c>
      <c r="BE633" s="144">
        <f>IF(N633="základní",J633,0)</f>
        <v>16000</v>
      </c>
      <c r="BF633" s="144">
        <f>IF(N633="snížená",J633,0)</f>
        <v>0</v>
      </c>
      <c r="BG633" s="144">
        <f>IF(N633="zákl. přenesená",J633,0)</f>
        <v>0</v>
      </c>
      <c r="BH633" s="144">
        <f>IF(N633="sníž. přenesená",J633,0)</f>
        <v>0</v>
      </c>
      <c r="BI633" s="144">
        <f>IF(N633="nulová",J633,0)</f>
        <v>0</v>
      </c>
      <c r="BJ633" s="18" t="s">
        <v>79</v>
      </c>
      <c r="BK633" s="144">
        <f>ROUND(I633*H633,2)</f>
        <v>16000</v>
      </c>
      <c r="BL633" s="18" t="s">
        <v>168</v>
      </c>
      <c r="BM633" s="143" t="s">
        <v>1511</v>
      </c>
    </row>
    <row r="634" spans="2:65" s="12" customFormat="1">
      <c r="B634" s="159"/>
      <c r="D634" s="160" t="s">
        <v>158</v>
      </c>
      <c r="E634" s="161" t="s">
        <v>19</v>
      </c>
      <c r="F634" s="162" t="s">
        <v>246</v>
      </c>
      <c r="H634" s="161" t="s">
        <v>19</v>
      </c>
      <c r="I634" s="163"/>
      <c r="L634" s="159"/>
      <c r="M634" s="164"/>
      <c r="T634" s="165"/>
      <c r="AT634" s="161" t="s">
        <v>158</v>
      </c>
      <c r="AU634" s="161" t="s">
        <v>81</v>
      </c>
      <c r="AV634" s="12" t="s">
        <v>79</v>
      </c>
      <c r="AW634" s="12" t="s">
        <v>33</v>
      </c>
      <c r="AX634" s="12" t="s">
        <v>72</v>
      </c>
      <c r="AY634" s="161" t="s">
        <v>143</v>
      </c>
    </row>
    <row r="635" spans="2:65" s="12" customFormat="1">
      <c r="B635" s="159"/>
      <c r="D635" s="160" t="s">
        <v>158</v>
      </c>
      <c r="E635" s="161" t="s">
        <v>19</v>
      </c>
      <c r="F635" s="162" t="s">
        <v>1150</v>
      </c>
      <c r="H635" s="161" t="s">
        <v>19</v>
      </c>
      <c r="I635" s="163"/>
      <c r="L635" s="159"/>
      <c r="M635" s="164"/>
      <c r="T635" s="165"/>
      <c r="AT635" s="161" t="s">
        <v>158</v>
      </c>
      <c r="AU635" s="161" t="s">
        <v>81</v>
      </c>
      <c r="AV635" s="12" t="s">
        <v>79</v>
      </c>
      <c r="AW635" s="12" t="s">
        <v>33</v>
      </c>
      <c r="AX635" s="12" t="s">
        <v>72</v>
      </c>
      <c r="AY635" s="161" t="s">
        <v>143</v>
      </c>
    </row>
    <row r="636" spans="2:65" s="12" customFormat="1">
      <c r="B636" s="159"/>
      <c r="D636" s="160" t="s">
        <v>158</v>
      </c>
      <c r="E636" s="161" t="s">
        <v>19</v>
      </c>
      <c r="F636" s="162" t="s">
        <v>263</v>
      </c>
      <c r="H636" s="161" t="s">
        <v>19</v>
      </c>
      <c r="I636" s="163"/>
      <c r="L636" s="159"/>
      <c r="M636" s="164"/>
      <c r="T636" s="165"/>
      <c r="AT636" s="161" t="s">
        <v>158</v>
      </c>
      <c r="AU636" s="161" t="s">
        <v>81</v>
      </c>
      <c r="AV636" s="12" t="s">
        <v>79</v>
      </c>
      <c r="AW636" s="12" t="s">
        <v>33</v>
      </c>
      <c r="AX636" s="12" t="s">
        <v>72</v>
      </c>
      <c r="AY636" s="161" t="s">
        <v>143</v>
      </c>
    </row>
    <row r="637" spans="2:65" s="12" customFormat="1">
      <c r="B637" s="159"/>
      <c r="D637" s="160" t="s">
        <v>158</v>
      </c>
      <c r="E637" s="161" t="s">
        <v>19</v>
      </c>
      <c r="F637" s="162" t="s">
        <v>272</v>
      </c>
      <c r="H637" s="161" t="s">
        <v>19</v>
      </c>
      <c r="I637" s="163"/>
      <c r="L637" s="159"/>
      <c r="M637" s="164"/>
      <c r="T637" s="165"/>
      <c r="AT637" s="161" t="s">
        <v>158</v>
      </c>
      <c r="AU637" s="161" t="s">
        <v>81</v>
      </c>
      <c r="AV637" s="12" t="s">
        <v>79</v>
      </c>
      <c r="AW637" s="12" t="s">
        <v>33</v>
      </c>
      <c r="AX637" s="12" t="s">
        <v>72</v>
      </c>
      <c r="AY637" s="161" t="s">
        <v>143</v>
      </c>
    </row>
    <row r="638" spans="2:65" s="12" customFormat="1">
      <c r="B638" s="159"/>
      <c r="D638" s="160" t="s">
        <v>158</v>
      </c>
      <c r="E638" s="161" t="s">
        <v>19</v>
      </c>
      <c r="F638" s="162" t="s">
        <v>273</v>
      </c>
      <c r="H638" s="161" t="s">
        <v>19</v>
      </c>
      <c r="I638" s="163"/>
      <c r="L638" s="159"/>
      <c r="M638" s="164"/>
      <c r="T638" s="165"/>
      <c r="AT638" s="161" t="s">
        <v>158</v>
      </c>
      <c r="AU638" s="161" t="s">
        <v>81</v>
      </c>
      <c r="AV638" s="12" t="s">
        <v>79</v>
      </c>
      <c r="AW638" s="12" t="s">
        <v>33</v>
      </c>
      <c r="AX638" s="12" t="s">
        <v>72</v>
      </c>
      <c r="AY638" s="161" t="s">
        <v>143</v>
      </c>
    </row>
    <row r="639" spans="2:65" s="12" customFormat="1">
      <c r="B639" s="159"/>
      <c r="D639" s="160" t="s">
        <v>158</v>
      </c>
      <c r="E639" s="161" t="s">
        <v>19</v>
      </c>
      <c r="F639" s="162" t="s">
        <v>1512</v>
      </c>
      <c r="H639" s="161" t="s">
        <v>19</v>
      </c>
      <c r="I639" s="163"/>
      <c r="L639" s="159"/>
      <c r="M639" s="164"/>
      <c r="T639" s="165"/>
      <c r="AT639" s="161" t="s">
        <v>158</v>
      </c>
      <c r="AU639" s="161" t="s">
        <v>81</v>
      </c>
      <c r="AV639" s="12" t="s">
        <v>79</v>
      </c>
      <c r="AW639" s="12" t="s">
        <v>33</v>
      </c>
      <c r="AX639" s="12" t="s">
        <v>72</v>
      </c>
      <c r="AY639" s="161" t="s">
        <v>143</v>
      </c>
    </row>
    <row r="640" spans="2:65" s="13" customFormat="1">
      <c r="B640" s="166"/>
      <c r="D640" s="160" t="s">
        <v>158</v>
      </c>
      <c r="E640" s="167" t="s">
        <v>19</v>
      </c>
      <c r="F640" s="168" t="s">
        <v>81</v>
      </c>
      <c r="H640" s="169">
        <v>2</v>
      </c>
      <c r="I640" s="170"/>
      <c r="L640" s="166"/>
      <c r="M640" s="171"/>
      <c r="T640" s="172"/>
      <c r="AT640" s="167" t="s">
        <v>158</v>
      </c>
      <c r="AU640" s="167" t="s">
        <v>81</v>
      </c>
      <c r="AV640" s="13" t="s">
        <v>81</v>
      </c>
      <c r="AW640" s="13" t="s">
        <v>33</v>
      </c>
      <c r="AX640" s="13" t="s">
        <v>79</v>
      </c>
      <c r="AY640" s="167" t="s">
        <v>143</v>
      </c>
    </row>
    <row r="641" spans="2:65" s="1" customFormat="1" ht="16.5" customHeight="1">
      <c r="B641" s="33"/>
      <c r="C641" s="132" t="s">
        <v>983</v>
      </c>
      <c r="D641" s="132" t="s">
        <v>146</v>
      </c>
      <c r="E641" s="133" t="s">
        <v>1513</v>
      </c>
      <c r="F641" s="134" t="s">
        <v>1514</v>
      </c>
      <c r="G641" s="135" t="s">
        <v>149</v>
      </c>
      <c r="H641" s="136">
        <v>2</v>
      </c>
      <c r="I641" s="137">
        <v>9000</v>
      </c>
      <c r="J641" s="138">
        <f>ROUND(I641*H641,2)</f>
        <v>18000</v>
      </c>
      <c r="K641" s="134" t="s">
        <v>19</v>
      </c>
      <c r="L641" s="33"/>
      <c r="M641" s="139" t="s">
        <v>19</v>
      </c>
      <c r="N641" s="140" t="s">
        <v>43</v>
      </c>
      <c r="P641" s="141">
        <f>O641*H641</f>
        <v>0</v>
      </c>
      <c r="Q641" s="141">
        <v>0</v>
      </c>
      <c r="R641" s="141">
        <f>Q641*H641</f>
        <v>0</v>
      </c>
      <c r="S641" s="141">
        <v>0</v>
      </c>
      <c r="T641" s="142">
        <f>S641*H641</f>
        <v>0</v>
      </c>
      <c r="AR641" s="143" t="s">
        <v>168</v>
      </c>
      <c r="AT641" s="143" t="s">
        <v>146</v>
      </c>
      <c r="AU641" s="143" t="s">
        <v>81</v>
      </c>
      <c r="AY641" s="18" t="s">
        <v>143</v>
      </c>
      <c r="BE641" s="144">
        <f>IF(N641="základní",J641,0)</f>
        <v>18000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8" t="s">
        <v>79</v>
      </c>
      <c r="BK641" s="144">
        <f>ROUND(I641*H641,2)</f>
        <v>18000</v>
      </c>
      <c r="BL641" s="18" t="s">
        <v>168</v>
      </c>
      <c r="BM641" s="143" t="s">
        <v>1515</v>
      </c>
    </row>
    <row r="642" spans="2:65" s="12" customFormat="1">
      <c r="B642" s="159"/>
      <c r="D642" s="160" t="s">
        <v>158</v>
      </c>
      <c r="E642" s="161" t="s">
        <v>19</v>
      </c>
      <c r="F642" s="162" t="s">
        <v>246</v>
      </c>
      <c r="H642" s="161" t="s">
        <v>19</v>
      </c>
      <c r="I642" s="163"/>
      <c r="L642" s="159"/>
      <c r="M642" s="164"/>
      <c r="T642" s="165"/>
      <c r="AT642" s="161" t="s">
        <v>158</v>
      </c>
      <c r="AU642" s="161" t="s">
        <v>81</v>
      </c>
      <c r="AV642" s="12" t="s">
        <v>79</v>
      </c>
      <c r="AW642" s="12" t="s">
        <v>33</v>
      </c>
      <c r="AX642" s="12" t="s">
        <v>72</v>
      </c>
      <c r="AY642" s="161" t="s">
        <v>143</v>
      </c>
    </row>
    <row r="643" spans="2:65" s="12" customFormat="1">
      <c r="B643" s="159"/>
      <c r="D643" s="160" t="s">
        <v>158</v>
      </c>
      <c r="E643" s="161" t="s">
        <v>19</v>
      </c>
      <c r="F643" s="162" t="s">
        <v>1150</v>
      </c>
      <c r="H643" s="161" t="s">
        <v>19</v>
      </c>
      <c r="I643" s="163"/>
      <c r="L643" s="159"/>
      <c r="M643" s="164"/>
      <c r="T643" s="165"/>
      <c r="AT643" s="161" t="s">
        <v>158</v>
      </c>
      <c r="AU643" s="161" t="s">
        <v>81</v>
      </c>
      <c r="AV643" s="12" t="s">
        <v>79</v>
      </c>
      <c r="AW643" s="12" t="s">
        <v>33</v>
      </c>
      <c r="AX643" s="12" t="s">
        <v>72</v>
      </c>
      <c r="AY643" s="161" t="s">
        <v>143</v>
      </c>
    </row>
    <row r="644" spans="2:65" s="12" customFormat="1">
      <c r="B644" s="159"/>
      <c r="D644" s="160" t="s">
        <v>158</v>
      </c>
      <c r="E644" s="161" t="s">
        <v>19</v>
      </c>
      <c r="F644" s="162" t="s">
        <v>263</v>
      </c>
      <c r="H644" s="161" t="s">
        <v>19</v>
      </c>
      <c r="I644" s="163"/>
      <c r="L644" s="159"/>
      <c r="M644" s="164"/>
      <c r="T644" s="165"/>
      <c r="AT644" s="161" t="s">
        <v>158</v>
      </c>
      <c r="AU644" s="161" t="s">
        <v>81</v>
      </c>
      <c r="AV644" s="12" t="s">
        <v>79</v>
      </c>
      <c r="AW644" s="12" t="s">
        <v>33</v>
      </c>
      <c r="AX644" s="12" t="s">
        <v>72</v>
      </c>
      <c r="AY644" s="161" t="s">
        <v>143</v>
      </c>
    </row>
    <row r="645" spans="2:65" s="12" customFormat="1">
      <c r="B645" s="159"/>
      <c r="D645" s="160" t="s">
        <v>158</v>
      </c>
      <c r="E645" s="161" t="s">
        <v>19</v>
      </c>
      <c r="F645" s="162" t="s">
        <v>272</v>
      </c>
      <c r="H645" s="161" t="s">
        <v>19</v>
      </c>
      <c r="I645" s="163"/>
      <c r="L645" s="159"/>
      <c r="M645" s="164"/>
      <c r="T645" s="165"/>
      <c r="AT645" s="161" t="s">
        <v>158</v>
      </c>
      <c r="AU645" s="161" t="s">
        <v>81</v>
      </c>
      <c r="AV645" s="12" t="s">
        <v>79</v>
      </c>
      <c r="AW645" s="12" t="s">
        <v>33</v>
      </c>
      <c r="AX645" s="12" t="s">
        <v>72</v>
      </c>
      <c r="AY645" s="161" t="s">
        <v>143</v>
      </c>
    </row>
    <row r="646" spans="2:65" s="12" customFormat="1">
      <c r="B646" s="159"/>
      <c r="D646" s="160" t="s">
        <v>158</v>
      </c>
      <c r="E646" s="161" t="s">
        <v>19</v>
      </c>
      <c r="F646" s="162" t="s">
        <v>273</v>
      </c>
      <c r="H646" s="161" t="s">
        <v>19</v>
      </c>
      <c r="I646" s="163"/>
      <c r="L646" s="159"/>
      <c r="M646" s="164"/>
      <c r="T646" s="165"/>
      <c r="AT646" s="161" t="s">
        <v>158</v>
      </c>
      <c r="AU646" s="161" t="s">
        <v>81</v>
      </c>
      <c r="AV646" s="12" t="s">
        <v>79</v>
      </c>
      <c r="AW646" s="12" t="s">
        <v>33</v>
      </c>
      <c r="AX646" s="12" t="s">
        <v>72</v>
      </c>
      <c r="AY646" s="161" t="s">
        <v>143</v>
      </c>
    </row>
    <row r="647" spans="2:65" s="12" customFormat="1">
      <c r="B647" s="159"/>
      <c r="D647" s="160" t="s">
        <v>158</v>
      </c>
      <c r="E647" s="161" t="s">
        <v>19</v>
      </c>
      <c r="F647" s="162" t="s">
        <v>1516</v>
      </c>
      <c r="H647" s="161" t="s">
        <v>19</v>
      </c>
      <c r="I647" s="163"/>
      <c r="L647" s="159"/>
      <c r="M647" s="164"/>
      <c r="T647" s="165"/>
      <c r="AT647" s="161" t="s">
        <v>158</v>
      </c>
      <c r="AU647" s="161" t="s">
        <v>81</v>
      </c>
      <c r="AV647" s="12" t="s">
        <v>79</v>
      </c>
      <c r="AW647" s="12" t="s">
        <v>33</v>
      </c>
      <c r="AX647" s="12" t="s">
        <v>72</v>
      </c>
      <c r="AY647" s="161" t="s">
        <v>143</v>
      </c>
    </row>
    <row r="648" spans="2:65" s="13" customFormat="1">
      <c r="B648" s="166"/>
      <c r="D648" s="160" t="s">
        <v>158</v>
      </c>
      <c r="E648" s="167" t="s">
        <v>19</v>
      </c>
      <c r="F648" s="168" t="s">
        <v>81</v>
      </c>
      <c r="H648" s="169">
        <v>2</v>
      </c>
      <c r="I648" s="170"/>
      <c r="L648" s="166"/>
      <c r="M648" s="171"/>
      <c r="T648" s="172"/>
      <c r="AT648" s="167" t="s">
        <v>158</v>
      </c>
      <c r="AU648" s="167" t="s">
        <v>81</v>
      </c>
      <c r="AV648" s="13" t="s">
        <v>81</v>
      </c>
      <c r="AW648" s="13" t="s">
        <v>33</v>
      </c>
      <c r="AX648" s="13" t="s">
        <v>79</v>
      </c>
      <c r="AY648" s="167" t="s">
        <v>143</v>
      </c>
    </row>
    <row r="649" spans="2:65" s="1" customFormat="1" ht="16.5" customHeight="1">
      <c r="B649" s="33"/>
      <c r="C649" s="132" t="s">
        <v>988</v>
      </c>
      <c r="D649" s="132" t="s">
        <v>146</v>
      </c>
      <c r="E649" s="133" t="s">
        <v>1517</v>
      </c>
      <c r="F649" s="134" t="s">
        <v>1518</v>
      </c>
      <c r="G649" s="135" t="s">
        <v>149</v>
      </c>
      <c r="H649" s="136">
        <v>2</v>
      </c>
      <c r="I649" s="137">
        <v>10000</v>
      </c>
      <c r="J649" s="138">
        <f>ROUND(I649*H649,2)</f>
        <v>20000</v>
      </c>
      <c r="K649" s="134" t="s">
        <v>19</v>
      </c>
      <c r="L649" s="33"/>
      <c r="M649" s="139" t="s">
        <v>19</v>
      </c>
      <c r="N649" s="140" t="s">
        <v>43</v>
      </c>
      <c r="P649" s="141">
        <f>O649*H649</f>
        <v>0</v>
      </c>
      <c r="Q649" s="141">
        <v>0</v>
      </c>
      <c r="R649" s="141">
        <f>Q649*H649</f>
        <v>0</v>
      </c>
      <c r="S649" s="141">
        <v>0</v>
      </c>
      <c r="T649" s="142">
        <f>S649*H649</f>
        <v>0</v>
      </c>
      <c r="AR649" s="143" t="s">
        <v>168</v>
      </c>
      <c r="AT649" s="143" t="s">
        <v>146</v>
      </c>
      <c r="AU649" s="143" t="s">
        <v>81</v>
      </c>
      <c r="AY649" s="18" t="s">
        <v>143</v>
      </c>
      <c r="BE649" s="144">
        <f>IF(N649="základní",J649,0)</f>
        <v>20000</v>
      </c>
      <c r="BF649" s="144">
        <f>IF(N649="snížená",J649,0)</f>
        <v>0</v>
      </c>
      <c r="BG649" s="144">
        <f>IF(N649="zákl. přenesená",J649,0)</f>
        <v>0</v>
      </c>
      <c r="BH649" s="144">
        <f>IF(N649="sníž. přenesená",J649,0)</f>
        <v>0</v>
      </c>
      <c r="BI649" s="144">
        <f>IF(N649="nulová",J649,0)</f>
        <v>0</v>
      </c>
      <c r="BJ649" s="18" t="s">
        <v>79</v>
      </c>
      <c r="BK649" s="144">
        <f>ROUND(I649*H649,2)</f>
        <v>20000</v>
      </c>
      <c r="BL649" s="18" t="s">
        <v>168</v>
      </c>
      <c r="BM649" s="143" t="s">
        <v>1519</v>
      </c>
    </row>
    <row r="650" spans="2:65" s="12" customFormat="1">
      <c r="B650" s="159"/>
      <c r="D650" s="160" t="s">
        <v>158</v>
      </c>
      <c r="E650" s="161" t="s">
        <v>19</v>
      </c>
      <c r="F650" s="162" t="s">
        <v>246</v>
      </c>
      <c r="H650" s="161" t="s">
        <v>19</v>
      </c>
      <c r="I650" s="163"/>
      <c r="L650" s="159"/>
      <c r="M650" s="164"/>
      <c r="T650" s="165"/>
      <c r="AT650" s="161" t="s">
        <v>158</v>
      </c>
      <c r="AU650" s="161" t="s">
        <v>81</v>
      </c>
      <c r="AV650" s="12" t="s">
        <v>79</v>
      </c>
      <c r="AW650" s="12" t="s">
        <v>33</v>
      </c>
      <c r="AX650" s="12" t="s">
        <v>72</v>
      </c>
      <c r="AY650" s="161" t="s">
        <v>143</v>
      </c>
    </row>
    <row r="651" spans="2:65" s="12" customFormat="1">
      <c r="B651" s="159"/>
      <c r="D651" s="160" t="s">
        <v>158</v>
      </c>
      <c r="E651" s="161" t="s">
        <v>19</v>
      </c>
      <c r="F651" s="162" t="s">
        <v>1150</v>
      </c>
      <c r="H651" s="161" t="s">
        <v>19</v>
      </c>
      <c r="I651" s="163"/>
      <c r="L651" s="159"/>
      <c r="M651" s="164"/>
      <c r="T651" s="165"/>
      <c r="AT651" s="161" t="s">
        <v>158</v>
      </c>
      <c r="AU651" s="161" t="s">
        <v>81</v>
      </c>
      <c r="AV651" s="12" t="s">
        <v>79</v>
      </c>
      <c r="AW651" s="12" t="s">
        <v>33</v>
      </c>
      <c r="AX651" s="12" t="s">
        <v>72</v>
      </c>
      <c r="AY651" s="161" t="s">
        <v>143</v>
      </c>
    </row>
    <row r="652" spans="2:65" s="12" customFormat="1">
      <c r="B652" s="159"/>
      <c r="D652" s="160" t="s">
        <v>158</v>
      </c>
      <c r="E652" s="161" t="s">
        <v>19</v>
      </c>
      <c r="F652" s="162" t="s">
        <v>263</v>
      </c>
      <c r="H652" s="161" t="s">
        <v>19</v>
      </c>
      <c r="I652" s="163"/>
      <c r="L652" s="159"/>
      <c r="M652" s="164"/>
      <c r="T652" s="165"/>
      <c r="AT652" s="161" t="s">
        <v>158</v>
      </c>
      <c r="AU652" s="161" t="s">
        <v>81</v>
      </c>
      <c r="AV652" s="12" t="s">
        <v>79</v>
      </c>
      <c r="AW652" s="12" t="s">
        <v>33</v>
      </c>
      <c r="AX652" s="12" t="s">
        <v>72</v>
      </c>
      <c r="AY652" s="161" t="s">
        <v>143</v>
      </c>
    </row>
    <row r="653" spans="2:65" s="12" customFormat="1">
      <c r="B653" s="159"/>
      <c r="D653" s="160" t="s">
        <v>158</v>
      </c>
      <c r="E653" s="161" t="s">
        <v>19</v>
      </c>
      <c r="F653" s="162" t="s">
        <v>272</v>
      </c>
      <c r="H653" s="161" t="s">
        <v>19</v>
      </c>
      <c r="I653" s="163"/>
      <c r="L653" s="159"/>
      <c r="M653" s="164"/>
      <c r="T653" s="165"/>
      <c r="AT653" s="161" t="s">
        <v>158</v>
      </c>
      <c r="AU653" s="161" t="s">
        <v>81</v>
      </c>
      <c r="AV653" s="12" t="s">
        <v>79</v>
      </c>
      <c r="AW653" s="12" t="s">
        <v>33</v>
      </c>
      <c r="AX653" s="12" t="s">
        <v>72</v>
      </c>
      <c r="AY653" s="161" t="s">
        <v>143</v>
      </c>
    </row>
    <row r="654" spans="2:65" s="12" customFormat="1">
      <c r="B654" s="159"/>
      <c r="D654" s="160" t="s">
        <v>158</v>
      </c>
      <c r="E654" s="161" t="s">
        <v>19</v>
      </c>
      <c r="F654" s="162" t="s">
        <v>273</v>
      </c>
      <c r="H654" s="161" t="s">
        <v>19</v>
      </c>
      <c r="I654" s="163"/>
      <c r="L654" s="159"/>
      <c r="M654" s="164"/>
      <c r="T654" s="165"/>
      <c r="AT654" s="161" t="s">
        <v>158</v>
      </c>
      <c r="AU654" s="161" t="s">
        <v>81</v>
      </c>
      <c r="AV654" s="12" t="s">
        <v>79</v>
      </c>
      <c r="AW654" s="12" t="s">
        <v>33</v>
      </c>
      <c r="AX654" s="12" t="s">
        <v>72</v>
      </c>
      <c r="AY654" s="161" t="s">
        <v>143</v>
      </c>
    </row>
    <row r="655" spans="2:65" s="12" customFormat="1">
      <c r="B655" s="159"/>
      <c r="D655" s="160" t="s">
        <v>158</v>
      </c>
      <c r="E655" s="161" t="s">
        <v>19</v>
      </c>
      <c r="F655" s="162" t="s">
        <v>1520</v>
      </c>
      <c r="H655" s="161" t="s">
        <v>19</v>
      </c>
      <c r="I655" s="163"/>
      <c r="L655" s="159"/>
      <c r="M655" s="164"/>
      <c r="T655" s="165"/>
      <c r="AT655" s="161" t="s">
        <v>158</v>
      </c>
      <c r="AU655" s="161" t="s">
        <v>81</v>
      </c>
      <c r="AV655" s="12" t="s">
        <v>79</v>
      </c>
      <c r="AW655" s="12" t="s">
        <v>33</v>
      </c>
      <c r="AX655" s="12" t="s">
        <v>72</v>
      </c>
      <c r="AY655" s="161" t="s">
        <v>143</v>
      </c>
    </row>
    <row r="656" spans="2:65" s="13" customFormat="1">
      <c r="B656" s="166"/>
      <c r="D656" s="160" t="s">
        <v>158</v>
      </c>
      <c r="E656" s="167" t="s">
        <v>19</v>
      </c>
      <c r="F656" s="168" t="s">
        <v>81</v>
      </c>
      <c r="H656" s="169">
        <v>2</v>
      </c>
      <c r="I656" s="170"/>
      <c r="L656" s="166"/>
      <c r="M656" s="171"/>
      <c r="T656" s="172"/>
      <c r="AT656" s="167" t="s">
        <v>158</v>
      </c>
      <c r="AU656" s="167" t="s">
        <v>81</v>
      </c>
      <c r="AV656" s="13" t="s">
        <v>81</v>
      </c>
      <c r="AW656" s="13" t="s">
        <v>33</v>
      </c>
      <c r="AX656" s="13" t="s">
        <v>79</v>
      </c>
      <c r="AY656" s="167" t="s">
        <v>143</v>
      </c>
    </row>
    <row r="657" spans="2:65" s="11" customFormat="1" ht="22.8" customHeight="1">
      <c r="B657" s="120"/>
      <c r="D657" s="121" t="s">
        <v>71</v>
      </c>
      <c r="E657" s="130" t="s">
        <v>280</v>
      </c>
      <c r="F657" s="130" t="s">
        <v>281</v>
      </c>
      <c r="I657" s="123"/>
      <c r="J657" s="131">
        <f>BK657</f>
        <v>1758.82</v>
      </c>
      <c r="L657" s="120"/>
      <c r="M657" s="125"/>
      <c r="P657" s="126">
        <f>SUM(P658:P666)</f>
        <v>0</v>
      </c>
      <c r="R657" s="126">
        <f>SUM(R658:R666)</f>
        <v>0</v>
      </c>
      <c r="T657" s="127">
        <f>SUM(T658:T666)</f>
        <v>0</v>
      </c>
      <c r="AR657" s="121" t="s">
        <v>79</v>
      </c>
      <c r="AT657" s="128" t="s">
        <v>71</v>
      </c>
      <c r="AU657" s="128" t="s">
        <v>79</v>
      </c>
      <c r="AY657" s="121" t="s">
        <v>143</v>
      </c>
      <c r="BK657" s="129">
        <f>SUM(BK658:BK666)</f>
        <v>1758.82</v>
      </c>
    </row>
    <row r="658" spans="2:65" s="1" customFormat="1" ht="21.75" customHeight="1">
      <c r="B658" s="33"/>
      <c r="C658" s="132" t="s">
        <v>990</v>
      </c>
      <c r="D658" s="132" t="s">
        <v>146</v>
      </c>
      <c r="E658" s="133" t="s">
        <v>283</v>
      </c>
      <c r="F658" s="134" t="s">
        <v>284</v>
      </c>
      <c r="G658" s="135" t="s">
        <v>285</v>
      </c>
      <c r="H658" s="136">
        <v>0.97199999999999998</v>
      </c>
      <c r="I658" s="137">
        <v>228</v>
      </c>
      <c r="J658" s="138">
        <f>ROUND(I658*H658,2)</f>
        <v>221.62</v>
      </c>
      <c r="K658" s="134" t="s">
        <v>150</v>
      </c>
      <c r="L658" s="33"/>
      <c r="M658" s="139" t="s">
        <v>19</v>
      </c>
      <c r="N658" s="140" t="s">
        <v>43</v>
      </c>
      <c r="P658" s="141">
        <f>O658*H658</f>
        <v>0</v>
      </c>
      <c r="Q658" s="141">
        <v>0</v>
      </c>
      <c r="R658" s="141">
        <f>Q658*H658</f>
        <v>0</v>
      </c>
      <c r="S658" s="141">
        <v>0</v>
      </c>
      <c r="T658" s="142">
        <f>S658*H658</f>
        <v>0</v>
      </c>
      <c r="AR658" s="143" t="s">
        <v>168</v>
      </c>
      <c r="AT658" s="143" t="s">
        <v>146</v>
      </c>
      <c r="AU658" s="143" t="s">
        <v>81</v>
      </c>
      <c r="AY658" s="18" t="s">
        <v>143</v>
      </c>
      <c r="BE658" s="144">
        <f>IF(N658="základní",J658,0)</f>
        <v>221.62</v>
      </c>
      <c r="BF658" s="144">
        <f>IF(N658="snížená",J658,0)</f>
        <v>0</v>
      </c>
      <c r="BG658" s="144">
        <f>IF(N658="zákl. přenesená",J658,0)</f>
        <v>0</v>
      </c>
      <c r="BH658" s="144">
        <f>IF(N658="sníž. přenesená",J658,0)</f>
        <v>0</v>
      </c>
      <c r="BI658" s="144">
        <f>IF(N658="nulová",J658,0)</f>
        <v>0</v>
      </c>
      <c r="BJ658" s="18" t="s">
        <v>79</v>
      </c>
      <c r="BK658" s="144">
        <f>ROUND(I658*H658,2)</f>
        <v>221.62</v>
      </c>
      <c r="BL658" s="18" t="s">
        <v>168</v>
      </c>
      <c r="BM658" s="143" t="s">
        <v>1521</v>
      </c>
    </row>
    <row r="659" spans="2:65" s="1" customFormat="1">
      <c r="B659" s="33"/>
      <c r="D659" s="145" t="s">
        <v>152</v>
      </c>
      <c r="F659" s="146" t="s">
        <v>287</v>
      </c>
      <c r="I659" s="147"/>
      <c r="L659" s="33"/>
      <c r="M659" s="148"/>
      <c r="T659" s="54"/>
      <c r="AT659" s="18" t="s">
        <v>152</v>
      </c>
      <c r="AU659" s="18" t="s">
        <v>81</v>
      </c>
    </row>
    <row r="660" spans="2:65" s="1" customFormat="1" ht="24.15" customHeight="1">
      <c r="B660" s="33"/>
      <c r="C660" s="132" t="s">
        <v>994</v>
      </c>
      <c r="D660" s="132" t="s">
        <v>146</v>
      </c>
      <c r="E660" s="133" t="s">
        <v>289</v>
      </c>
      <c r="F660" s="134" t="s">
        <v>290</v>
      </c>
      <c r="G660" s="135" t="s">
        <v>285</v>
      </c>
      <c r="H660" s="136">
        <v>18.468</v>
      </c>
      <c r="I660" s="137">
        <v>13.3</v>
      </c>
      <c r="J660" s="138">
        <f>ROUND(I660*H660,2)</f>
        <v>245.62</v>
      </c>
      <c r="K660" s="134" t="s">
        <v>150</v>
      </c>
      <c r="L660" s="33"/>
      <c r="M660" s="139" t="s">
        <v>19</v>
      </c>
      <c r="N660" s="140" t="s">
        <v>43</v>
      </c>
      <c r="P660" s="141">
        <f>O660*H660</f>
        <v>0</v>
      </c>
      <c r="Q660" s="141">
        <v>0</v>
      </c>
      <c r="R660" s="141">
        <f>Q660*H660</f>
        <v>0</v>
      </c>
      <c r="S660" s="141">
        <v>0</v>
      </c>
      <c r="T660" s="142">
        <f>S660*H660</f>
        <v>0</v>
      </c>
      <c r="AR660" s="143" t="s">
        <v>168</v>
      </c>
      <c r="AT660" s="143" t="s">
        <v>146</v>
      </c>
      <c r="AU660" s="143" t="s">
        <v>81</v>
      </c>
      <c r="AY660" s="18" t="s">
        <v>143</v>
      </c>
      <c r="BE660" s="144">
        <f>IF(N660="základní",J660,0)</f>
        <v>245.62</v>
      </c>
      <c r="BF660" s="144">
        <f>IF(N660="snížená",J660,0)</f>
        <v>0</v>
      </c>
      <c r="BG660" s="144">
        <f>IF(N660="zákl. přenesená",J660,0)</f>
        <v>0</v>
      </c>
      <c r="BH660" s="144">
        <f>IF(N660="sníž. přenesená",J660,0)</f>
        <v>0</v>
      </c>
      <c r="BI660" s="144">
        <f>IF(N660="nulová",J660,0)</f>
        <v>0</v>
      </c>
      <c r="BJ660" s="18" t="s">
        <v>79</v>
      </c>
      <c r="BK660" s="144">
        <f>ROUND(I660*H660,2)</f>
        <v>245.62</v>
      </c>
      <c r="BL660" s="18" t="s">
        <v>168</v>
      </c>
      <c r="BM660" s="143" t="s">
        <v>1522</v>
      </c>
    </row>
    <row r="661" spans="2:65" s="1" customFormat="1">
      <c r="B661" s="33"/>
      <c r="D661" s="145" t="s">
        <v>152</v>
      </c>
      <c r="F661" s="146" t="s">
        <v>292</v>
      </c>
      <c r="I661" s="147"/>
      <c r="L661" s="33"/>
      <c r="M661" s="148"/>
      <c r="T661" s="54"/>
      <c r="AT661" s="18" t="s">
        <v>152</v>
      </c>
      <c r="AU661" s="18" t="s">
        <v>81</v>
      </c>
    </row>
    <row r="662" spans="2:65" s="13" customFormat="1">
      <c r="B662" s="166"/>
      <c r="D662" s="160" t="s">
        <v>158</v>
      </c>
      <c r="F662" s="168" t="s">
        <v>1523</v>
      </c>
      <c r="H662" s="169">
        <v>18.468</v>
      </c>
      <c r="I662" s="170"/>
      <c r="L662" s="166"/>
      <c r="M662" s="171"/>
      <c r="T662" s="172"/>
      <c r="AT662" s="167" t="s">
        <v>158</v>
      </c>
      <c r="AU662" s="167" t="s">
        <v>81</v>
      </c>
      <c r="AV662" s="13" t="s">
        <v>81</v>
      </c>
      <c r="AW662" s="13" t="s">
        <v>4</v>
      </c>
      <c r="AX662" s="13" t="s">
        <v>79</v>
      </c>
      <c r="AY662" s="167" t="s">
        <v>143</v>
      </c>
    </row>
    <row r="663" spans="2:65" s="1" customFormat="1" ht="24.15" customHeight="1">
      <c r="B663" s="33"/>
      <c r="C663" s="132" t="s">
        <v>999</v>
      </c>
      <c r="D663" s="132" t="s">
        <v>146</v>
      </c>
      <c r="E663" s="133" t="s">
        <v>1094</v>
      </c>
      <c r="F663" s="134" t="s">
        <v>1095</v>
      </c>
      <c r="G663" s="135" t="s">
        <v>285</v>
      </c>
      <c r="H663" s="136">
        <v>0.24</v>
      </c>
      <c r="I663" s="137">
        <v>4520</v>
      </c>
      <c r="J663" s="138">
        <f>ROUND(I663*H663,2)</f>
        <v>1084.8</v>
      </c>
      <c r="K663" s="134" t="s">
        <v>150</v>
      </c>
      <c r="L663" s="33"/>
      <c r="M663" s="139" t="s">
        <v>19</v>
      </c>
      <c r="N663" s="140" t="s">
        <v>43</v>
      </c>
      <c r="P663" s="141">
        <f>O663*H663</f>
        <v>0</v>
      </c>
      <c r="Q663" s="141">
        <v>0</v>
      </c>
      <c r="R663" s="141">
        <f>Q663*H663</f>
        <v>0</v>
      </c>
      <c r="S663" s="141">
        <v>0</v>
      </c>
      <c r="T663" s="142">
        <f>S663*H663</f>
        <v>0</v>
      </c>
      <c r="AR663" s="143" t="s">
        <v>168</v>
      </c>
      <c r="AT663" s="143" t="s">
        <v>146</v>
      </c>
      <c r="AU663" s="143" t="s">
        <v>81</v>
      </c>
      <c r="AY663" s="18" t="s">
        <v>143</v>
      </c>
      <c r="BE663" s="144">
        <f>IF(N663="základní",J663,0)</f>
        <v>1084.8</v>
      </c>
      <c r="BF663" s="144">
        <f>IF(N663="snížená",J663,0)</f>
        <v>0</v>
      </c>
      <c r="BG663" s="144">
        <f>IF(N663="zákl. přenesená",J663,0)</f>
        <v>0</v>
      </c>
      <c r="BH663" s="144">
        <f>IF(N663="sníž. přenesená",J663,0)</f>
        <v>0</v>
      </c>
      <c r="BI663" s="144">
        <f>IF(N663="nulová",J663,0)</f>
        <v>0</v>
      </c>
      <c r="BJ663" s="18" t="s">
        <v>79</v>
      </c>
      <c r="BK663" s="144">
        <f>ROUND(I663*H663,2)</f>
        <v>1084.8</v>
      </c>
      <c r="BL663" s="18" t="s">
        <v>168</v>
      </c>
      <c r="BM663" s="143" t="s">
        <v>1524</v>
      </c>
    </row>
    <row r="664" spans="2:65" s="1" customFormat="1">
      <c r="B664" s="33"/>
      <c r="D664" s="145" t="s">
        <v>152</v>
      </c>
      <c r="F664" s="146" t="s">
        <v>1097</v>
      </c>
      <c r="I664" s="147"/>
      <c r="L664" s="33"/>
      <c r="M664" s="148"/>
      <c r="T664" s="54"/>
      <c r="AT664" s="18" t="s">
        <v>152</v>
      </c>
      <c r="AU664" s="18" t="s">
        <v>81</v>
      </c>
    </row>
    <row r="665" spans="2:65" s="1" customFormat="1" ht="24.15" customHeight="1">
      <c r="B665" s="33"/>
      <c r="C665" s="132" t="s">
        <v>1003</v>
      </c>
      <c r="D665" s="132" t="s">
        <v>146</v>
      </c>
      <c r="E665" s="133" t="s">
        <v>295</v>
      </c>
      <c r="F665" s="134" t="s">
        <v>296</v>
      </c>
      <c r="G665" s="135" t="s">
        <v>285</v>
      </c>
      <c r="H665" s="136">
        <v>0.72299999999999998</v>
      </c>
      <c r="I665" s="137">
        <v>286</v>
      </c>
      <c r="J665" s="138">
        <f>ROUND(I665*H665,2)</f>
        <v>206.78</v>
      </c>
      <c r="K665" s="134" t="s">
        <v>150</v>
      </c>
      <c r="L665" s="33"/>
      <c r="M665" s="139" t="s">
        <v>19</v>
      </c>
      <c r="N665" s="140" t="s">
        <v>43</v>
      </c>
      <c r="P665" s="141">
        <f>O665*H665</f>
        <v>0</v>
      </c>
      <c r="Q665" s="141">
        <v>0</v>
      </c>
      <c r="R665" s="141">
        <f>Q665*H665</f>
        <v>0</v>
      </c>
      <c r="S665" s="141">
        <v>0</v>
      </c>
      <c r="T665" s="142">
        <f>S665*H665</f>
        <v>0</v>
      </c>
      <c r="AR665" s="143" t="s">
        <v>168</v>
      </c>
      <c r="AT665" s="143" t="s">
        <v>146</v>
      </c>
      <c r="AU665" s="143" t="s">
        <v>81</v>
      </c>
      <c r="AY665" s="18" t="s">
        <v>143</v>
      </c>
      <c r="BE665" s="144">
        <f>IF(N665="základní",J665,0)</f>
        <v>206.78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8" t="s">
        <v>79</v>
      </c>
      <c r="BK665" s="144">
        <f>ROUND(I665*H665,2)</f>
        <v>206.78</v>
      </c>
      <c r="BL665" s="18" t="s">
        <v>168</v>
      </c>
      <c r="BM665" s="143" t="s">
        <v>1525</v>
      </c>
    </row>
    <row r="666" spans="2:65" s="1" customFormat="1">
      <c r="B666" s="33"/>
      <c r="D666" s="145" t="s">
        <v>152</v>
      </c>
      <c r="F666" s="146" t="s">
        <v>298</v>
      </c>
      <c r="I666" s="147"/>
      <c r="L666" s="33"/>
      <c r="M666" s="148"/>
      <c r="T666" s="54"/>
      <c r="AT666" s="18" t="s">
        <v>152</v>
      </c>
      <c r="AU666" s="18" t="s">
        <v>81</v>
      </c>
    </row>
    <row r="667" spans="2:65" s="11" customFormat="1" ht="22.8" customHeight="1">
      <c r="B667" s="120"/>
      <c r="D667" s="121" t="s">
        <v>71</v>
      </c>
      <c r="E667" s="130" t="s">
        <v>1106</v>
      </c>
      <c r="F667" s="130" t="s">
        <v>1107</v>
      </c>
      <c r="I667" s="123"/>
      <c r="J667" s="131">
        <f>BK667</f>
        <v>46267.899999999994</v>
      </c>
      <c r="L667" s="120"/>
      <c r="M667" s="125"/>
      <c r="P667" s="126">
        <f>SUM(P668:P671)</f>
        <v>0</v>
      </c>
      <c r="R667" s="126">
        <f>SUM(R668:R671)</f>
        <v>0</v>
      </c>
      <c r="T667" s="127">
        <f>SUM(T668:T671)</f>
        <v>0</v>
      </c>
      <c r="AR667" s="121" t="s">
        <v>79</v>
      </c>
      <c r="AT667" s="128" t="s">
        <v>71</v>
      </c>
      <c r="AU667" s="128" t="s">
        <v>79</v>
      </c>
      <c r="AY667" s="121" t="s">
        <v>143</v>
      </c>
      <c r="BK667" s="129">
        <f>SUM(BK668:BK671)</f>
        <v>46267.899999999994</v>
      </c>
    </row>
    <row r="668" spans="2:65" s="1" customFormat="1" ht="37.799999999999997" customHeight="1">
      <c r="B668" s="33"/>
      <c r="C668" s="132" t="s">
        <v>1007</v>
      </c>
      <c r="D668" s="132" t="s">
        <v>146</v>
      </c>
      <c r="E668" s="133" t="s">
        <v>1526</v>
      </c>
      <c r="F668" s="134" t="s">
        <v>1527</v>
      </c>
      <c r="G668" s="135" t="s">
        <v>285</v>
      </c>
      <c r="H668" s="136">
        <v>82.180999999999997</v>
      </c>
      <c r="I668" s="137">
        <v>270</v>
      </c>
      <c r="J668" s="138">
        <f>ROUND(I668*H668,2)</f>
        <v>22188.87</v>
      </c>
      <c r="K668" s="134" t="s">
        <v>150</v>
      </c>
      <c r="L668" s="33"/>
      <c r="M668" s="139" t="s">
        <v>19</v>
      </c>
      <c r="N668" s="140" t="s">
        <v>43</v>
      </c>
      <c r="P668" s="141">
        <f>O668*H668</f>
        <v>0</v>
      </c>
      <c r="Q668" s="141">
        <v>0</v>
      </c>
      <c r="R668" s="141">
        <f>Q668*H668</f>
        <v>0</v>
      </c>
      <c r="S668" s="141">
        <v>0</v>
      </c>
      <c r="T668" s="142">
        <f>S668*H668</f>
        <v>0</v>
      </c>
      <c r="AR668" s="143" t="s">
        <v>168</v>
      </c>
      <c r="AT668" s="143" t="s">
        <v>146</v>
      </c>
      <c r="AU668" s="143" t="s">
        <v>81</v>
      </c>
      <c r="AY668" s="18" t="s">
        <v>143</v>
      </c>
      <c r="BE668" s="144">
        <f>IF(N668="základní",J668,0)</f>
        <v>22188.87</v>
      </c>
      <c r="BF668" s="144">
        <f>IF(N668="snížená",J668,0)</f>
        <v>0</v>
      </c>
      <c r="BG668" s="144">
        <f>IF(N668="zákl. přenesená",J668,0)</f>
        <v>0</v>
      </c>
      <c r="BH668" s="144">
        <f>IF(N668="sníž. přenesená",J668,0)</f>
        <v>0</v>
      </c>
      <c r="BI668" s="144">
        <f>IF(N668="nulová",J668,0)</f>
        <v>0</v>
      </c>
      <c r="BJ668" s="18" t="s">
        <v>79</v>
      </c>
      <c r="BK668" s="144">
        <f>ROUND(I668*H668,2)</f>
        <v>22188.87</v>
      </c>
      <c r="BL668" s="18" t="s">
        <v>168</v>
      </c>
      <c r="BM668" s="143" t="s">
        <v>1528</v>
      </c>
    </row>
    <row r="669" spans="2:65" s="1" customFormat="1">
      <c r="B669" s="33"/>
      <c r="D669" s="145" t="s">
        <v>152</v>
      </c>
      <c r="F669" s="146" t="s">
        <v>1529</v>
      </c>
      <c r="I669" s="147"/>
      <c r="L669" s="33"/>
      <c r="M669" s="148"/>
      <c r="T669" s="54"/>
      <c r="AT669" s="18" t="s">
        <v>152</v>
      </c>
      <c r="AU669" s="18" t="s">
        <v>81</v>
      </c>
    </row>
    <row r="670" spans="2:65" s="1" customFormat="1" ht="33" customHeight="1">
      <c r="B670" s="33"/>
      <c r="C670" s="132" t="s">
        <v>1012</v>
      </c>
      <c r="D670" s="132" t="s">
        <v>146</v>
      </c>
      <c r="E670" s="133" t="s">
        <v>1530</v>
      </c>
      <c r="F670" s="134" t="s">
        <v>1531</v>
      </c>
      <c r="G670" s="135" t="s">
        <v>285</v>
      </c>
      <c r="H670" s="136">
        <v>82.180999999999997</v>
      </c>
      <c r="I670" s="137">
        <v>293</v>
      </c>
      <c r="J670" s="138">
        <f>ROUND(I670*H670,2)</f>
        <v>24079.03</v>
      </c>
      <c r="K670" s="134" t="s">
        <v>150</v>
      </c>
      <c r="L670" s="33"/>
      <c r="M670" s="139" t="s">
        <v>19</v>
      </c>
      <c r="N670" s="140" t="s">
        <v>43</v>
      </c>
      <c r="P670" s="141">
        <f>O670*H670</f>
        <v>0</v>
      </c>
      <c r="Q670" s="141">
        <v>0</v>
      </c>
      <c r="R670" s="141">
        <f>Q670*H670</f>
        <v>0</v>
      </c>
      <c r="S670" s="141">
        <v>0</v>
      </c>
      <c r="T670" s="142">
        <f>S670*H670</f>
        <v>0</v>
      </c>
      <c r="AR670" s="143" t="s">
        <v>168</v>
      </c>
      <c r="AT670" s="143" t="s">
        <v>146</v>
      </c>
      <c r="AU670" s="143" t="s">
        <v>81</v>
      </c>
      <c r="AY670" s="18" t="s">
        <v>143</v>
      </c>
      <c r="BE670" s="144">
        <f>IF(N670="základní",J670,0)</f>
        <v>24079.03</v>
      </c>
      <c r="BF670" s="144">
        <f>IF(N670="snížená",J670,0)</f>
        <v>0</v>
      </c>
      <c r="BG670" s="144">
        <f>IF(N670="zákl. přenesená",J670,0)</f>
        <v>0</v>
      </c>
      <c r="BH670" s="144">
        <f>IF(N670="sníž. přenesená",J670,0)</f>
        <v>0</v>
      </c>
      <c r="BI670" s="144">
        <f>IF(N670="nulová",J670,0)</f>
        <v>0</v>
      </c>
      <c r="BJ670" s="18" t="s">
        <v>79</v>
      </c>
      <c r="BK670" s="144">
        <f>ROUND(I670*H670,2)</f>
        <v>24079.03</v>
      </c>
      <c r="BL670" s="18" t="s">
        <v>168</v>
      </c>
      <c r="BM670" s="143" t="s">
        <v>1532</v>
      </c>
    </row>
    <row r="671" spans="2:65" s="1" customFormat="1">
      <c r="B671" s="33"/>
      <c r="D671" s="145" t="s">
        <v>152</v>
      </c>
      <c r="F671" s="146" t="s">
        <v>1533</v>
      </c>
      <c r="I671" s="147"/>
      <c r="L671" s="33"/>
      <c r="M671" s="148"/>
      <c r="T671" s="54"/>
      <c r="AT671" s="18" t="s">
        <v>152</v>
      </c>
      <c r="AU671" s="18" t="s">
        <v>81</v>
      </c>
    </row>
    <row r="672" spans="2:65" s="11" customFormat="1" ht="25.95" customHeight="1">
      <c r="B672" s="120"/>
      <c r="D672" s="121" t="s">
        <v>71</v>
      </c>
      <c r="E672" s="122" t="s">
        <v>299</v>
      </c>
      <c r="F672" s="122" t="s">
        <v>300</v>
      </c>
      <c r="I672" s="123"/>
      <c r="J672" s="124">
        <f>BK672</f>
        <v>126643.95999999999</v>
      </c>
      <c r="L672" s="120"/>
      <c r="M672" s="125"/>
      <c r="P672" s="126">
        <f>P673+P751</f>
        <v>0</v>
      </c>
      <c r="R672" s="126">
        <f>R673+R751</f>
        <v>1.4556274</v>
      </c>
      <c r="T672" s="127">
        <f>T673+T751</f>
        <v>0</v>
      </c>
      <c r="AR672" s="121" t="s">
        <v>81</v>
      </c>
      <c r="AT672" s="128" t="s">
        <v>71</v>
      </c>
      <c r="AU672" s="128" t="s">
        <v>72</v>
      </c>
      <c r="AY672" s="121" t="s">
        <v>143</v>
      </c>
      <c r="BK672" s="129">
        <f>BK673+BK751</f>
        <v>126643.95999999999</v>
      </c>
    </row>
    <row r="673" spans="2:65" s="11" customFormat="1" ht="22.8" customHeight="1">
      <c r="B673" s="120"/>
      <c r="D673" s="121" t="s">
        <v>71</v>
      </c>
      <c r="E673" s="130" t="s">
        <v>1534</v>
      </c>
      <c r="F673" s="130" t="s">
        <v>1535</v>
      </c>
      <c r="I673" s="123"/>
      <c r="J673" s="131">
        <f>BK673</f>
        <v>122732.9</v>
      </c>
      <c r="L673" s="120"/>
      <c r="M673" s="125"/>
      <c r="P673" s="126">
        <f>SUM(P674:P750)</f>
        <v>0</v>
      </c>
      <c r="R673" s="126">
        <f>SUM(R674:R750)</f>
        <v>1.4478166000000001</v>
      </c>
      <c r="T673" s="127">
        <f>SUM(T674:T750)</f>
        <v>0</v>
      </c>
      <c r="AR673" s="121" t="s">
        <v>81</v>
      </c>
      <c r="AT673" s="128" t="s">
        <v>71</v>
      </c>
      <c r="AU673" s="128" t="s">
        <v>79</v>
      </c>
      <c r="AY673" s="121" t="s">
        <v>143</v>
      </c>
      <c r="BK673" s="129">
        <f>SUM(BK674:BK750)</f>
        <v>122732.9</v>
      </c>
    </row>
    <row r="674" spans="2:65" s="1" customFormat="1" ht="21.75" customHeight="1">
      <c r="B674" s="33"/>
      <c r="C674" s="132" t="s">
        <v>1017</v>
      </c>
      <c r="D674" s="132" t="s">
        <v>146</v>
      </c>
      <c r="E674" s="133" t="s">
        <v>1536</v>
      </c>
      <c r="F674" s="134" t="s">
        <v>1537</v>
      </c>
      <c r="G674" s="135" t="s">
        <v>494</v>
      </c>
      <c r="H674" s="136">
        <v>43.6</v>
      </c>
      <c r="I674" s="137">
        <v>20.7</v>
      </c>
      <c r="J674" s="138">
        <f>ROUND(I674*H674,2)</f>
        <v>902.52</v>
      </c>
      <c r="K674" s="134" t="s">
        <v>150</v>
      </c>
      <c r="L674" s="33"/>
      <c r="M674" s="139" t="s">
        <v>19</v>
      </c>
      <c r="N674" s="140" t="s">
        <v>43</v>
      </c>
      <c r="P674" s="141">
        <f>O674*H674</f>
        <v>0</v>
      </c>
      <c r="Q674" s="141">
        <v>0</v>
      </c>
      <c r="R674" s="141">
        <f>Q674*H674</f>
        <v>0</v>
      </c>
      <c r="S674" s="141">
        <v>0</v>
      </c>
      <c r="T674" s="142">
        <f>S674*H674</f>
        <v>0</v>
      </c>
      <c r="AR674" s="143" t="s">
        <v>223</v>
      </c>
      <c r="AT674" s="143" t="s">
        <v>146</v>
      </c>
      <c r="AU674" s="143" t="s">
        <v>81</v>
      </c>
      <c r="AY674" s="18" t="s">
        <v>143</v>
      </c>
      <c r="BE674" s="144">
        <f>IF(N674="základní",J674,0)</f>
        <v>902.52</v>
      </c>
      <c r="BF674" s="144">
        <f>IF(N674="snížená",J674,0)</f>
        <v>0</v>
      </c>
      <c r="BG674" s="144">
        <f>IF(N674="zákl. přenesená",J674,0)</f>
        <v>0</v>
      </c>
      <c r="BH674" s="144">
        <f>IF(N674="sníž. přenesená",J674,0)</f>
        <v>0</v>
      </c>
      <c r="BI674" s="144">
        <f>IF(N674="nulová",J674,0)</f>
        <v>0</v>
      </c>
      <c r="BJ674" s="18" t="s">
        <v>79</v>
      </c>
      <c r="BK674" s="144">
        <f>ROUND(I674*H674,2)</f>
        <v>902.52</v>
      </c>
      <c r="BL674" s="18" t="s">
        <v>223</v>
      </c>
      <c r="BM674" s="143" t="s">
        <v>1538</v>
      </c>
    </row>
    <row r="675" spans="2:65" s="1" customFormat="1">
      <c r="B675" s="33"/>
      <c r="D675" s="145" t="s">
        <v>152</v>
      </c>
      <c r="F675" s="146" t="s">
        <v>1539</v>
      </c>
      <c r="I675" s="147"/>
      <c r="L675" s="33"/>
      <c r="M675" s="148"/>
      <c r="T675" s="54"/>
      <c r="AT675" s="18" t="s">
        <v>152</v>
      </c>
      <c r="AU675" s="18" t="s">
        <v>81</v>
      </c>
    </row>
    <row r="676" spans="2:65" s="12" customFormat="1">
      <c r="B676" s="159"/>
      <c r="D676" s="160" t="s">
        <v>158</v>
      </c>
      <c r="E676" s="161" t="s">
        <v>19</v>
      </c>
      <c r="F676" s="162" t="s">
        <v>1150</v>
      </c>
      <c r="H676" s="161" t="s">
        <v>19</v>
      </c>
      <c r="I676" s="163"/>
      <c r="L676" s="159"/>
      <c r="M676" s="164"/>
      <c r="T676" s="165"/>
      <c r="AT676" s="161" t="s">
        <v>158</v>
      </c>
      <c r="AU676" s="161" t="s">
        <v>81</v>
      </c>
      <c r="AV676" s="12" t="s">
        <v>79</v>
      </c>
      <c r="AW676" s="12" t="s">
        <v>33</v>
      </c>
      <c r="AX676" s="12" t="s">
        <v>72</v>
      </c>
      <c r="AY676" s="161" t="s">
        <v>143</v>
      </c>
    </row>
    <row r="677" spans="2:65" s="12" customFormat="1">
      <c r="B677" s="159"/>
      <c r="D677" s="160" t="s">
        <v>158</v>
      </c>
      <c r="E677" s="161" t="s">
        <v>19</v>
      </c>
      <c r="F677" s="162" t="s">
        <v>1263</v>
      </c>
      <c r="H677" s="161" t="s">
        <v>19</v>
      </c>
      <c r="I677" s="163"/>
      <c r="L677" s="159"/>
      <c r="M677" s="164"/>
      <c r="T677" s="165"/>
      <c r="AT677" s="161" t="s">
        <v>158</v>
      </c>
      <c r="AU677" s="161" t="s">
        <v>81</v>
      </c>
      <c r="AV677" s="12" t="s">
        <v>79</v>
      </c>
      <c r="AW677" s="12" t="s">
        <v>33</v>
      </c>
      <c r="AX677" s="12" t="s">
        <v>72</v>
      </c>
      <c r="AY677" s="161" t="s">
        <v>143</v>
      </c>
    </row>
    <row r="678" spans="2:65" s="12" customFormat="1">
      <c r="B678" s="159"/>
      <c r="D678" s="160" t="s">
        <v>158</v>
      </c>
      <c r="E678" s="161" t="s">
        <v>19</v>
      </c>
      <c r="F678" s="162" t="s">
        <v>1540</v>
      </c>
      <c r="H678" s="161" t="s">
        <v>19</v>
      </c>
      <c r="I678" s="163"/>
      <c r="L678" s="159"/>
      <c r="M678" s="164"/>
      <c r="T678" s="165"/>
      <c r="AT678" s="161" t="s">
        <v>158</v>
      </c>
      <c r="AU678" s="161" t="s">
        <v>81</v>
      </c>
      <c r="AV678" s="12" t="s">
        <v>79</v>
      </c>
      <c r="AW678" s="12" t="s">
        <v>33</v>
      </c>
      <c r="AX678" s="12" t="s">
        <v>72</v>
      </c>
      <c r="AY678" s="161" t="s">
        <v>143</v>
      </c>
    </row>
    <row r="679" spans="2:65" s="13" customFormat="1">
      <c r="B679" s="166"/>
      <c r="D679" s="160" t="s">
        <v>158</v>
      </c>
      <c r="E679" s="167" t="s">
        <v>19</v>
      </c>
      <c r="F679" s="168" t="s">
        <v>1541</v>
      </c>
      <c r="H679" s="169">
        <v>6.34</v>
      </c>
      <c r="I679" s="170"/>
      <c r="L679" s="166"/>
      <c r="M679" s="171"/>
      <c r="T679" s="172"/>
      <c r="AT679" s="167" t="s">
        <v>158</v>
      </c>
      <c r="AU679" s="167" t="s">
        <v>81</v>
      </c>
      <c r="AV679" s="13" t="s">
        <v>81</v>
      </c>
      <c r="AW679" s="13" t="s">
        <v>33</v>
      </c>
      <c r="AX679" s="13" t="s">
        <v>72</v>
      </c>
      <c r="AY679" s="167" t="s">
        <v>143</v>
      </c>
    </row>
    <row r="680" spans="2:65" s="13" customFormat="1">
      <c r="B680" s="166"/>
      <c r="D680" s="160" t="s">
        <v>158</v>
      </c>
      <c r="E680" s="167" t="s">
        <v>19</v>
      </c>
      <c r="F680" s="168" t="s">
        <v>1542</v>
      </c>
      <c r="H680" s="169">
        <v>3.3</v>
      </c>
      <c r="I680" s="170"/>
      <c r="L680" s="166"/>
      <c r="M680" s="171"/>
      <c r="T680" s="172"/>
      <c r="AT680" s="167" t="s">
        <v>158</v>
      </c>
      <c r="AU680" s="167" t="s">
        <v>81</v>
      </c>
      <c r="AV680" s="13" t="s">
        <v>81</v>
      </c>
      <c r="AW680" s="13" t="s">
        <v>33</v>
      </c>
      <c r="AX680" s="13" t="s">
        <v>72</v>
      </c>
      <c r="AY680" s="167" t="s">
        <v>143</v>
      </c>
    </row>
    <row r="681" spans="2:65" s="13" customFormat="1">
      <c r="B681" s="166"/>
      <c r="D681" s="160" t="s">
        <v>158</v>
      </c>
      <c r="E681" s="167" t="s">
        <v>19</v>
      </c>
      <c r="F681" s="168" t="s">
        <v>1543</v>
      </c>
      <c r="H681" s="169">
        <v>1.32</v>
      </c>
      <c r="I681" s="170"/>
      <c r="L681" s="166"/>
      <c r="M681" s="171"/>
      <c r="T681" s="172"/>
      <c r="AT681" s="167" t="s">
        <v>158</v>
      </c>
      <c r="AU681" s="167" t="s">
        <v>81</v>
      </c>
      <c r="AV681" s="13" t="s">
        <v>81</v>
      </c>
      <c r="AW681" s="13" t="s">
        <v>33</v>
      </c>
      <c r="AX681" s="13" t="s">
        <v>72</v>
      </c>
      <c r="AY681" s="167" t="s">
        <v>143</v>
      </c>
    </row>
    <row r="682" spans="2:65" s="12" customFormat="1">
      <c r="B682" s="159"/>
      <c r="D682" s="160" t="s">
        <v>158</v>
      </c>
      <c r="E682" s="161" t="s">
        <v>19</v>
      </c>
      <c r="F682" s="162" t="s">
        <v>1544</v>
      </c>
      <c r="H682" s="161" t="s">
        <v>19</v>
      </c>
      <c r="I682" s="163"/>
      <c r="L682" s="159"/>
      <c r="M682" s="164"/>
      <c r="T682" s="165"/>
      <c r="AT682" s="161" t="s">
        <v>158</v>
      </c>
      <c r="AU682" s="161" t="s">
        <v>81</v>
      </c>
      <c r="AV682" s="12" t="s">
        <v>79</v>
      </c>
      <c r="AW682" s="12" t="s">
        <v>33</v>
      </c>
      <c r="AX682" s="12" t="s">
        <v>72</v>
      </c>
      <c r="AY682" s="161" t="s">
        <v>143</v>
      </c>
    </row>
    <row r="683" spans="2:65" s="13" customFormat="1">
      <c r="B683" s="166"/>
      <c r="D683" s="160" t="s">
        <v>158</v>
      </c>
      <c r="E683" s="167" t="s">
        <v>19</v>
      </c>
      <c r="F683" s="168" t="s">
        <v>1545</v>
      </c>
      <c r="H683" s="169">
        <v>7.54</v>
      </c>
      <c r="I683" s="170"/>
      <c r="L683" s="166"/>
      <c r="M683" s="171"/>
      <c r="T683" s="172"/>
      <c r="AT683" s="167" t="s">
        <v>158</v>
      </c>
      <c r="AU683" s="167" t="s">
        <v>81</v>
      </c>
      <c r="AV683" s="13" t="s">
        <v>81</v>
      </c>
      <c r="AW683" s="13" t="s">
        <v>33</v>
      </c>
      <c r="AX683" s="13" t="s">
        <v>72</v>
      </c>
      <c r="AY683" s="167" t="s">
        <v>143</v>
      </c>
    </row>
    <row r="684" spans="2:65" s="13" customFormat="1">
      <c r="B684" s="166"/>
      <c r="D684" s="160" t="s">
        <v>158</v>
      </c>
      <c r="E684" s="167" t="s">
        <v>19</v>
      </c>
      <c r="F684" s="168" t="s">
        <v>1542</v>
      </c>
      <c r="H684" s="169">
        <v>3.3</v>
      </c>
      <c r="I684" s="170"/>
      <c r="L684" s="166"/>
      <c r="M684" s="171"/>
      <c r="T684" s="172"/>
      <c r="AT684" s="167" t="s">
        <v>158</v>
      </c>
      <c r="AU684" s="167" t="s">
        <v>81</v>
      </c>
      <c r="AV684" s="13" t="s">
        <v>81</v>
      </c>
      <c r="AW684" s="13" t="s">
        <v>33</v>
      </c>
      <c r="AX684" s="13" t="s">
        <v>72</v>
      </c>
      <c r="AY684" s="167" t="s">
        <v>143</v>
      </c>
    </row>
    <row r="685" spans="2:65" s="15" customFormat="1">
      <c r="B685" s="186"/>
      <c r="D685" s="160" t="s">
        <v>158</v>
      </c>
      <c r="E685" s="187" t="s">
        <v>19</v>
      </c>
      <c r="F685" s="188" t="s">
        <v>533</v>
      </c>
      <c r="H685" s="189">
        <v>21.8</v>
      </c>
      <c r="I685" s="190"/>
      <c r="L685" s="186"/>
      <c r="M685" s="191"/>
      <c r="T685" s="192"/>
      <c r="AT685" s="187" t="s">
        <v>158</v>
      </c>
      <c r="AU685" s="187" t="s">
        <v>81</v>
      </c>
      <c r="AV685" s="15" t="s">
        <v>163</v>
      </c>
      <c r="AW685" s="15" t="s">
        <v>33</v>
      </c>
      <c r="AX685" s="15" t="s">
        <v>72</v>
      </c>
      <c r="AY685" s="187" t="s">
        <v>143</v>
      </c>
    </row>
    <row r="686" spans="2:65" s="13" customFormat="1">
      <c r="B686" s="166"/>
      <c r="D686" s="160" t="s">
        <v>158</v>
      </c>
      <c r="E686" s="167" t="s">
        <v>19</v>
      </c>
      <c r="F686" s="168" t="s">
        <v>1546</v>
      </c>
      <c r="H686" s="169">
        <v>43.6</v>
      </c>
      <c r="I686" s="170"/>
      <c r="L686" s="166"/>
      <c r="M686" s="171"/>
      <c r="T686" s="172"/>
      <c r="AT686" s="167" t="s">
        <v>158</v>
      </c>
      <c r="AU686" s="167" t="s">
        <v>81</v>
      </c>
      <c r="AV686" s="13" t="s">
        <v>81</v>
      </c>
      <c r="AW686" s="13" t="s">
        <v>33</v>
      </c>
      <c r="AX686" s="13" t="s">
        <v>79</v>
      </c>
      <c r="AY686" s="167" t="s">
        <v>143</v>
      </c>
    </row>
    <row r="687" spans="2:65" s="1" customFormat="1" ht="16.5" customHeight="1">
      <c r="B687" s="33"/>
      <c r="C687" s="149" t="s">
        <v>1022</v>
      </c>
      <c r="D687" s="149" t="s">
        <v>154</v>
      </c>
      <c r="E687" s="150" t="s">
        <v>1547</v>
      </c>
      <c r="F687" s="151" t="s">
        <v>1548</v>
      </c>
      <c r="G687" s="152" t="s">
        <v>1549</v>
      </c>
      <c r="H687" s="153">
        <v>5.7229999999999999</v>
      </c>
      <c r="I687" s="154">
        <v>64.900000000000006</v>
      </c>
      <c r="J687" s="155">
        <f>ROUND(I687*H687,2)</f>
        <v>371.42</v>
      </c>
      <c r="K687" s="151" t="s">
        <v>150</v>
      </c>
      <c r="L687" s="156"/>
      <c r="M687" s="157" t="s">
        <v>19</v>
      </c>
      <c r="N687" s="158" t="s">
        <v>43</v>
      </c>
      <c r="P687" s="141">
        <f>O687*H687</f>
        <v>0</v>
      </c>
      <c r="Q687" s="141">
        <v>1E-3</v>
      </c>
      <c r="R687" s="141">
        <f>Q687*H687</f>
        <v>5.7229999999999998E-3</v>
      </c>
      <c r="S687" s="141">
        <v>0</v>
      </c>
      <c r="T687" s="142">
        <f>S687*H687</f>
        <v>0</v>
      </c>
      <c r="AR687" s="143" t="s">
        <v>359</v>
      </c>
      <c r="AT687" s="143" t="s">
        <v>154</v>
      </c>
      <c r="AU687" s="143" t="s">
        <v>81</v>
      </c>
      <c r="AY687" s="18" t="s">
        <v>143</v>
      </c>
      <c r="BE687" s="144">
        <f>IF(N687="základní",J687,0)</f>
        <v>371.42</v>
      </c>
      <c r="BF687" s="144">
        <f>IF(N687="snížená",J687,0)</f>
        <v>0</v>
      </c>
      <c r="BG687" s="144">
        <f>IF(N687="zákl. přenesená",J687,0)</f>
        <v>0</v>
      </c>
      <c r="BH687" s="144">
        <f>IF(N687="sníž. přenesená",J687,0)</f>
        <v>0</v>
      </c>
      <c r="BI687" s="144">
        <f>IF(N687="nulová",J687,0)</f>
        <v>0</v>
      </c>
      <c r="BJ687" s="18" t="s">
        <v>79</v>
      </c>
      <c r="BK687" s="144">
        <f>ROUND(I687*H687,2)</f>
        <v>371.42</v>
      </c>
      <c r="BL687" s="18" t="s">
        <v>223</v>
      </c>
      <c r="BM687" s="143" t="s">
        <v>1550</v>
      </c>
    </row>
    <row r="688" spans="2:65" s="12" customFormat="1">
      <c r="B688" s="159"/>
      <c r="D688" s="160" t="s">
        <v>158</v>
      </c>
      <c r="E688" s="161" t="s">
        <v>19</v>
      </c>
      <c r="F688" s="162" t="s">
        <v>1551</v>
      </c>
      <c r="H688" s="161" t="s">
        <v>19</v>
      </c>
      <c r="I688" s="163"/>
      <c r="L688" s="159"/>
      <c r="M688" s="164"/>
      <c r="T688" s="165"/>
      <c r="AT688" s="161" t="s">
        <v>158</v>
      </c>
      <c r="AU688" s="161" t="s">
        <v>81</v>
      </c>
      <c r="AV688" s="12" t="s">
        <v>79</v>
      </c>
      <c r="AW688" s="12" t="s">
        <v>33</v>
      </c>
      <c r="AX688" s="12" t="s">
        <v>72</v>
      </c>
      <c r="AY688" s="161" t="s">
        <v>143</v>
      </c>
    </row>
    <row r="689" spans="2:65" s="13" customFormat="1">
      <c r="B689" s="166"/>
      <c r="D689" s="160" t="s">
        <v>158</v>
      </c>
      <c r="E689" s="167" t="s">
        <v>19</v>
      </c>
      <c r="F689" s="168" t="s">
        <v>1552</v>
      </c>
      <c r="H689" s="169">
        <v>5.45</v>
      </c>
      <c r="I689" s="170"/>
      <c r="L689" s="166"/>
      <c r="M689" s="171"/>
      <c r="T689" s="172"/>
      <c r="AT689" s="167" t="s">
        <v>158</v>
      </c>
      <c r="AU689" s="167" t="s">
        <v>81</v>
      </c>
      <c r="AV689" s="13" t="s">
        <v>81</v>
      </c>
      <c r="AW689" s="13" t="s">
        <v>33</v>
      </c>
      <c r="AX689" s="13" t="s">
        <v>79</v>
      </c>
      <c r="AY689" s="167" t="s">
        <v>143</v>
      </c>
    </row>
    <row r="690" spans="2:65" s="13" customFormat="1">
      <c r="B690" s="166"/>
      <c r="D690" s="160" t="s">
        <v>158</v>
      </c>
      <c r="F690" s="168" t="s">
        <v>1553</v>
      </c>
      <c r="H690" s="169">
        <v>5.7229999999999999</v>
      </c>
      <c r="I690" s="170"/>
      <c r="L690" s="166"/>
      <c r="M690" s="171"/>
      <c r="T690" s="172"/>
      <c r="AT690" s="167" t="s">
        <v>158</v>
      </c>
      <c r="AU690" s="167" t="s">
        <v>81</v>
      </c>
      <c r="AV690" s="13" t="s">
        <v>81</v>
      </c>
      <c r="AW690" s="13" t="s">
        <v>4</v>
      </c>
      <c r="AX690" s="13" t="s">
        <v>79</v>
      </c>
      <c r="AY690" s="167" t="s">
        <v>143</v>
      </c>
    </row>
    <row r="691" spans="2:65" s="1" customFormat="1" ht="21.75" customHeight="1">
      <c r="B691" s="33"/>
      <c r="C691" s="132" t="s">
        <v>1027</v>
      </c>
      <c r="D691" s="132" t="s">
        <v>146</v>
      </c>
      <c r="E691" s="133" t="s">
        <v>1554</v>
      </c>
      <c r="F691" s="134" t="s">
        <v>1555</v>
      </c>
      <c r="G691" s="135" t="s">
        <v>494</v>
      </c>
      <c r="H691" s="136">
        <v>57.86</v>
      </c>
      <c r="I691" s="137">
        <v>44.7</v>
      </c>
      <c r="J691" s="138">
        <f>ROUND(I691*H691,2)</f>
        <v>2586.34</v>
      </c>
      <c r="K691" s="134" t="s">
        <v>150</v>
      </c>
      <c r="L691" s="33"/>
      <c r="M691" s="139" t="s">
        <v>19</v>
      </c>
      <c r="N691" s="140" t="s">
        <v>43</v>
      </c>
      <c r="P691" s="141">
        <f>O691*H691</f>
        <v>0</v>
      </c>
      <c r="Q691" s="141">
        <v>0</v>
      </c>
      <c r="R691" s="141">
        <f>Q691*H691</f>
        <v>0</v>
      </c>
      <c r="S691" s="141">
        <v>0</v>
      </c>
      <c r="T691" s="142">
        <f>S691*H691</f>
        <v>0</v>
      </c>
      <c r="AR691" s="143" t="s">
        <v>223</v>
      </c>
      <c r="AT691" s="143" t="s">
        <v>146</v>
      </c>
      <c r="AU691" s="143" t="s">
        <v>81</v>
      </c>
      <c r="AY691" s="18" t="s">
        <v>143</v>
      </c>
      <c r="BE691" s="144">
        <f>IF(N691="základní",J691,0)</f>
        <v>2586.34</v>
      </c>
      <c r="BF691" s="144">
        <f>IF(N691="snížená",J691,0)</f>
        <v>0</v>
      </c>
      <c r="BG691" s="144">
        <f>IF(N691="zákl. přenesená",J691,0)</f>
        <v>0</v>
      </c>
      <c r="BH691" s="144">
        <f>IF(N691="sníž. přenesená",J691,0)</f>
        <v>0</v>
      </c>
      <c r="BI691" s="144">
        <f>IF(N691="nulová",J691,0)</f>
        <v>0</v>
      </c>
      <c r="BJ691" s="18" t="s">
        <v>79</v>
      </c>
      <c r="BK691" s="144">
        <f>ROUND(I691*H691,2)</f>
        <v>2586.34</v>
      </c>
      <c r="BL691" s="18" t="s">
        <v>223</v>
      </c>
      <c r="BM691" s="143" t="s">
        <v>1556</v>
      </c>
    </row>
    <row r="692" spans="2:65" s="1" customFormat="1">
      <c r="B692" s="33"/>
      <c r="D692" s="145" t="s">
        <v>152</v>
      </c>
      <c r="F692" s="146" t="s">
        <v>1557</v>
      </c>
      <c r="I692" s="147"/>
      <c r="L692" s="33"/>
      <c r="M692" s="148"/>
      <c r="T692" s="54"/>
      <c r="AT692" s="18" t="s">
        <v>152</v>
      </c>
      <c r="AU692" s="18" t="s">
        <v>81</v>
      </c>
    </row>
    <row r="693" spans="2:65" s="12" customFormat="1">
      <c r="B693" s="159"/>
      <c r="D693" s="160" t="s">
        <v>158</v>
      </c>
      <c r="E693" s="161" t="s">
        <v>19</v>
      </c>
      <c r="F693" s="162" t="s">
        <v>1150</v>
      </c>
      <c r="H693" s="161" t="s">
        <v>19</v>
      </c>
      <c r="I693" s="163"/>
      <c r="L693" s="159"/>
      <c r="M693" s="164"/>
      <c r="T693" s="165"/>
      <c r="AT693" s="161" t="s">
        <v>158</v>
      </c>
      <c r="AU693" s="161" t="s">
        <v>81</v>
      </c>
      <c r="AV693" s="12" t="s">
        <v>79</v>
      </c>
      <c r="AW693" s="12" t="s">
        <v>33</v>
      </c>
      <c r="AX693" s="12" t="s">
        <v>72</v>
      </c>
      <c r="AY693" s="161" t="s">
        <v>143</v>
      </c>
    </row>
    <row r="694" spans="2:65" s="12" customFormat="1">
      <c r="B694" s="159"/>
      <c r="D694" s="160" t="s">
        <v>158</v>
      </c>
      <c r="E694" s="161" t="s">
        <v>19</v>
      </c>
      <c r="F694" s="162" t="s">
        <v>1263</v>
      </c>
      <c r="H694" s="161" t="s">
        <v>19</v>
      </c>
      <c r="I694" s="163"/>
      <c r="L694" s="159"/>
      <c r="M694" s="164"/>
      <c r="T694" s="165"/>
      <c r="AT694" s="161" t="s">
        <v>158</v>
      </c>
      <c r="AU694" s="161" t="s">
        <v>81</v>
      </c>
      <c r="AV694" s="12" t="s">
        <v>79</v>
      </c>
      <c r="AW694" s="12" t="s">
        <v>33</v>
      </c>
      <c r="AX694" s="12" t="s">
        <v>72</v>
      </c>
      <c r="AY694" s="161" t="s">
        <v>143</v>
      </c>
    </row>
    <row r="695" spans="2:65" s="12" customFormat="1">
      <c r="B695" s="159"/>
      <c r="D695" s="160" t="s">
        <v>158</v>
      </c>
      <c r="E695" s="161" t="s">
        <v>19</v>
      </c>
      <c r="F695" s="162" t="s">
        <v>1558</v>
      </c>
      <c r="H695" s="161" t="s">
        <v>19</v>
      </c>
      <c r="I695" s="163"/>
      <c r="L695" s="159"/>
      <c r="M695" s="164"/>
      <c r="T695" s="165"/>
      <c r="AT695" s="161" t="s">
        <v>158</v>
      </c>
      <c r="AU695" s="161" t="s">
        <v>81</v>
      </c>
      <c r="AV695" s="12" t="s">
        <v>79</v>
      </c>
      <c r="AW695" s="12" t="s">
        <v>33</v>
      </c>
      <c r="AX695" s="12" t="s">
        <v>72</v>
      </c>
      <c r="AY695" s="161" t="s">
        <v>143</v>
      </c>
    </row>
    <row r="696" spans="2:65" s="13" customFormat="1">
      <c r="B696" s="166"/>
      <c r="D696" s="160" t="s">
        <v>158</v>
      </c>
      <c r="E696" s="167" t="s">
        <v>19</v>
      </c>
      <c r="F696" s="168" t="s">
        <v>1559</v>
      </c>
      <c r="H696" s="169">
        <v>27.5</v>
      </c>
      <c r="I696" s="170"/>
      <c r="L696" s="166"/>
      <c r="M696" s="171"/>
      <c r="T696" s="172"/>
      <c r="AT696" s="167" t="s">
        <v>158</v>
      </c>
      <c r="AU696" s="167" t="s">
        <v>81</v>
      </c>
      <c r="AV696" s="13" t="s">
        <v>81</v>
      </c>
      <c r="AW696" s="13" t="s">
        <v>33</v>
      </c>
      <c r="AX696" s="13" t="s">
        <v>72</v>
      </c>
      <c r="AY696" s="167" t="s">
        <v>143</v>
      </c>
    </row>
    <row r="697" spans="2:65" s="13" customFormat="1">
      <c r="B697" s="166"/>
      <c r="D697" s="160" t="s">
        <v>158</v>
      </c>
      <c r="E697" s="167" t="s">
        <v>19</v>
      </c>
      <c r="F697" s="168" t="s">
        <v>1560</v>
      </c>
      <c r="H697" s="169">
        <v>1.43</v>
      </c>
      <c r="I697" s="170"/>
      <c r="L697" s="166"/>
      <c r="M697" s="171"/>
      <c r="T697" s="172"/>
      <c r="AT697" s="167" t="s">
        <v>158</v>
      </c>
      <c r="AU697" s="167" t="s">
        <v>81</v>
      </c>
      <c r="AV697" s="13" t="s">
        <v>81</v>
      </c>
      <c r="AW697" s="13" t="s">
        <v>33</v>
      </c>
      <c r="AX697" s="13" t="s">
        <v>72</v>
      </c>
      <c r="AY697" s="167" t="s">
        <v>143</v>
      </c>
    </row>
    <row r="698" spans="2:65" s="15" customFormat="1">
      <c r="B698" s="186"/>
      <c r="D698" s="160" t="s">
        <v>158</v>
      </c>
      <c r="E698" s="187" t="s">
        <v>19</v>
      </c>
      <c r="F698" s="188" t="s">
        <v>533</v>
      </c>
      <c r="H698" s="189">
        <v>28.93</v>
      </c>
      <c r="I698" s="190"/>
      <c r="L698" s="186"/>
      <c r="M698" s="191"/>
      <c r="T698" s="192"/>
      <c r="AT698" s="187" t="s">
        <v>158</v>
      </c>
      <c r="AU698" s="187" t="s">
        <v>81</v>
      </c>
      <c r="AV698" s="15" t="s">
        <v>163</v>
      </c>
      <c r="AW698" s="15" t="s">
        <v>33</v>
      </c>
      <c r="AX698" s="15" t="s">
        <v>72</v>
      </c>
      <c r="AY698" s="187" t="s">
        <v>143</v>
      </c>
    </row>
    <row r="699" spans="2:65" s="13" customFormat="1">
      <c r="B699" s="166"/>
      <c r="D699" s="160" t="s">
        <v>158</v>
      </c>
      <c r="E699" s="167" t="s">
        <v>19</v>
      </c>
      <c r="F699" s="168" t="s">
        <v>1561</v>
      </c>
      <c r="H699" s="169">
        <v>57.86</v>
      </c>
      <c r="I699" s="170"/>
      <c r="L699" s="166"/>
      <c r="M699" s="171"/>
      <c r="T699" s="172"/>
      <c r="AT699" s="167" t="s">
        <v>158</v>
      </c>
      <c r="AU699" s="167" t="s">
        <v>81</v>
      </c>
      <c r="AV699" s="13" t="s">
        <v>81</v>
      </c>
      <c r="AW699" s="13" t="s">
        <v>33</v>
      </c>
      <c r="AX699" s="13" t="s">
        <v>79</v>
      </c>
      <c r="AY699" s="167" t="s">
        <v>143</v>
      </c>
    </row>
    <row r="700" spans="2:65" s="1" customFormat="1" ht="16.5" customHeight="1">
      <c r="B700" s="33"/>
      <c r="C700" s="149" t="s">
        <v>1031</v>
      </c>
      <c r="D700" s="149" t="s">
        <v>154</v>
      </c>
      <c r="E700" s="150" t="s">
        <v>1547</v>
      </c>
      <c r="F700" s="151" t="s">
        <v>1548</v>
      </c>
      <c r="G700" s="152" t="s">
        <v>1549</v>
      </c>
      <c r="H700" s="153">
        <v>15.188000000000001</v>
      </c>
      <c r="I700" s="154">
        <v>64.900000000000006</v>
      </c>
      <c r="J700" s="155">
        <f>ROUND(I700*H700,2)</f>
        <v>985.7</v>
      </c>
      <c r="K700" s="151" t="s">
        <v>150</v>
      </c>
      <c r="L700" s="156"/>
      <c r="M700" s="157" t="s">
        <v>19</v>
      </c>
      <c r="N700" s="158" t="s">
        <v>43</v>
      </c>
      <c r="P700" s="141">
        <f>O700*H700</f>
        <v>0</v>
      </c>
      <c r="Q700" s="141">
        <v>1E-3</v>
      </c>
      <c r="R700" s="141">
        <f>Q700*H700</f>
        <v>1.5188E-2</v>
      </c>
      <c r="S700" s="141">
        <v>0</v>
      </c>
      <c r="T700" s="142">
        <f>S700*H700</f>
        <v>0</v>
      </c>
      <c r="AR700" s="143" t="s">
        <v>359</v>
      </c>
      <c r="AT700" s="143" t="s">
        <v>154</v>
      </c>
      <c r="AU700" s="143" t="s">
        <v>81</v>
      </c>
      <c r="AY700" s="18" t="s">
        <v>143</v>
      </c>
      <c r="BE700" s="144">
        <f>IF(N700="základní",J700,0)</f>
        <v>985.7</v>
      </c>
      <c r="BF700" s="144">
        <f>IF(N700="snížená",J700,0)</f>
        <v>0</v>
      </c>
      <c r="BG700" s="144">
        <f>IF(N700="zákl. přenesená",J700,0)</f>
        <v>0</v>
      </c>
      <c r="BH700" s="144">
        <f>IF(N700="sníž. přenesená",J700,0)</f>
        <v>0</v>
      </c>
      <c r="BI700" s="144">
        <f>IF(N700="nulová",J700,0)</f>
        <v>0</v>
      </c>
      <c r="BJ700" s="18" t="s">
        <v>79</v>
      </c>
      <c r="BK700" s="144">
        <f>ROUND(I700*H700,2)</f>
        <v>985.7</v>
      </c>
      <c r="BL700" s="18" t="s">
        <v>223</v>
      </c>
      <c r="BM700" s="143" t="s">
        <v>1562</v>
      </c>
    </row>
    <row r="701" spans="2:65" s="12" customFormat="1">
      <c r="B701" s="159"/>
      <c r="D701" s="160" t="s">
        <v>158</v>
      </c>
      <c r="E701" s="161" t="s">
        <v>19</v>
      </c>
      <c r="F701" s="162" t="s">
        <v>1551</v>
      </c>
      <c r="H701" s="161" t="s">
        <v>19</v>
      </c>
      <c r="I701" s="163"/>
      <c r="L701" s="159"/>
      <c r="M701" s="164"/>
      <c r="T701" s="165"/>
      <c r="AT701" s="161" t="s">
        <v>158</v>
      </c>
      <c r="AU701" s="161" t="s">
        <v>81</v>
      </c>
      <c r="AV701" s="12" t="s">
        <v>79</v>
      </c>
      <c r="AW701" s="12" t="s">
        <v>33</v>
      </c>
      <c r="AX701" s="12" t="s">
        <v>72</v>
      </c>
      <c r="AY701" s="161" t="s">
        <v>143</v>
      </c>
    </row>
    <row r="702" spans="2:65" s="13" customFormat="1">
      <c r="B702" s="166"/>
      <c r="D702" s="160" t="s">
        <v>158</v>
      </c>
      <c r="E702" s="167" t="s">
        <v>19</v>
      </c>
      <c r="F702" s="168" t="s">
        <v>1563</v>
      </c>
      <c r="H702" s="169">
        <v>14.465</v>
      </c>
      <c r="I702" s="170"/>
      <c r="L702" s="166"/>
      <c r="M702" s="171"/>
      <c r="T702" s="172"/>
      <c r="AT702" s="167" t="s">
        <v>158</v>
      </c>
      <c r="AU702" s="167" t="s">
        <v>81</v>
      </c>
      <c r="AV702" s="13" t="s">
        <v>81</v>
      </c>
      <c r="AW702" s="13" t="s">
        <v>33</v>
      </c>
      <c r="AX702" s="13" t="s">
        <v>79</v>
      </c>
      <c r="AY702" s="167" t="s">
        <v>143</v>
      </c>
    </row>
    <row r="703" spans="2:65" s="13" customFormat="1">
      <c r="B703" s="166"/>
      <c r="D703" s="160" t="s">
        <v>158</v>
      </c>
      <c r="F703" s="168" t="s">
        <v>1564</v>
      </c>
      <c r="H703" s="169">
        <v>15.188000000000001</v>
      </c>
      <c r="I703" s="170"/>
      <c r="L703" s="166"/>
      <c r="M703" s="171"/>
      <c r="T703" s="172"/>
      <c r="AT703" s="167" t="s">
        <v>158</v>
      </c>
      <c r="AU703" s="167" t="s">
        <v>81</v>
      </c>
      <c r="AV703" s="13" t="s">
        <v>81</v>
      </c>
      <c r="AW703" s="13" t="s">
        <v>4</v>
      </c>
      <c r="AX703" s="13" t="s">
        <v>79</v>
      </c>
      <c r="AY703" s="167" t="s">
        <v>143</v>
      </c>
    </row>
    <row r="704" spans="2:65" s="1" customFormat="1" ht="16.5" customHeight="1">
      <c r="B704" s="33"/>
      <c r="C704" s="132" t="s">
        <v>1035</v>
      </c>
      <c r="D704" s="132" t="s">
        <v>146</v>
      </c>
      <c r="E704" s="133" t="s">
        <v>1565</v>
      </c>
      <c r="F704" s="134" t="s">
        <v>1566</v>
      </c>
      <c r="G704" s="135" t="s">
        <v>494</v>
      </c>
      <c r="H704" s="136">
        <v>87.2</v>
      </c>
      <c r="I704" s="137">
        <v>211.5</v>
      </c>
      <c r="J704" s="138">
        <f>ROUND(I704*H704,2)</f>
        <v>18442.8</v>
      </c>
      <c r="K704" s="134" t="s">
        <v>150</v>
      </c>
      <c r="L704" s="33"/>
      <c r="M704" s="139" t="s">
        <v>19</v>
      </c>
      <c r="N704" s="140" t="s">
        <v>43</v>
      </c>
      <c r="P704" s="141">
        <f>O704*H704</f>
        <v>0</v>
      </c>
      <c r="Q704" s="141">
        <v>4.0000000000000002E-4</v>
      </c>
      <c r="R704" s="141">
        <f>Q704*H704</f>
        <v>3.4880000000000001E-2</v>
      </c>
      <c r="S704" s="141">
        <v>0</v>
      </c>
      <c r="T704" s="142">
        <f>S704*H704</f>
        <v>0</v>
      </c>
      <c r="AR704" s="143" t="s">
        <v>223</v>
      </c>
      <c r="AT704" s="143" t="s">
        <v>146</v>
      </c>
      <c r="AU704" s="143" t="s">
        <v>81</v>
      </c>
      <c r="AY704" s="18" t="s">
        <v>143</v>
      </c>
      <c r="BE704" s="144">
        <f>IF(N704="základní",J704,0)</f>
        <v>18442.8</v>
      </c>
      <c r="BF704" s="144">
        <f>IF(N704="snížená",J704,0)</f>
        <v>0</v>
      </c>
      <c r="BG704" s="144">
        <f>IF(N704="zákl. přenesená",J704,0)</f>
        <v>0</v>
      </c>
      <c r="BH704" s="144">
        <f>IF(N704="sníž. přenesená",J704,0)</f>
        <v>0</v>
      </c>
      <c r="BI704" s="144">
        <f>IF(N704="nulová",J704,0)</f>
        <v>0</v>
      </c>
      <c r="BJ704" s="18" t="s">
        <v>79</v>
      </c>
      <c r="BK704" s="144">
        <f>ROUND(I704*H704,2)</f>
        <v>18442.8</v>
      </c>
      <c r="BL704" s="18" t="s">
        <v>223</v>
      </c>
      <c r="BM704" s="143" t="s">
        <v>1567</v>
      </c>
    </row>
    <row r="705" spans="2:65" s="1" customFormat="1">
      <c r="B705" s="33"/>
      <c r="D705" s="145" t="s">
        <v>152</v>
      </c>
      <c r="F705" s="146" t="s">
        <v>1568</v>
      </c>
      <c r="I705" s="147"/>
      <c r="L705" s="33"/>
      <c r="M705" s="148"/>
      <c r="T705" s="54"/>
      <c r="AT705" s="18" t="s">
        <v>152</v>
      </c>
      <c r="AU705" s="18" t="s">
        <v>81</v>
      </c>
    </row>
    <row r="706" spans="2:65" s="12" customFormat="1">
      <c r="B706" s="159"/>
      <c r="D706" s="160" t="s">
        <v>158</v>
      </c>
      <c r="E706" s="161" t="s">
        <v>19</v>
      </c>
      <c r="F706" s="162" t="s">
        <v>1150</v>
      </c>
      <c r="H706" s="161" t="s">
        <v>19</v>
      </c>
      <c r="I706" s="163"/>
      <c r="L706" s="159"/>
      <c r="M706" s="164"/>
      <c r="T706" s="165"/>
      <c r="AT706" s="161" t="s">
        <v>158</v>
      </c>
      <c r="AU706" s="161" t="s">
        <v>81</v>
      </c>
      <c r="AV706" s="12" t="s">
        <v>79</v>
      </c>
      <c r="AW706" s="12" t="s">
        <v>33</v>
      </c>
      <c r="AX706" s="12" t="s">
        <v>72</v>
      </c>
      <c r="AY706" s="161" t="s">
        <v>143</v>
      </c>
    </row>
    <row r="707" spans="2:65" s="12" customFormat="1">
      <c r="B707" s="159"/>
      <c r="D707" s="160" t="s">
        <v>158</v>
      </c>
      <c r="E707" s="161" t="s">
        <v>19</v>
      </c>
      <c r="F707" s="162" t="s">
        <v>1263</v>
      </c>
      <c r="H707" s="161" t="s">
        <v>19</v>
      </c>
      <c r="I707" s="163"/>
      <c r="L707" s="159"/>
      <c r="M707" s="164"/>
      <c r="T707" s="165"/>
      <c r="AT707" s="161" t="s">
        <v>158</v>
      </c>
      <c r="AU707" s="161" t="s">
        <v>81</v>
      </c>
      <c r="AV707" s="12" t="s">
        <v>79</v>
      </c>
      <c r="AW707" s="12" t="s">
        <v>33</v>
      </c>
      <c r="AX707" s="12" t="s">
        <v>72</v>
      </c>
      <c r="AY707" s="161" t="s">
        <v>143</v>
      </c>
    </row>
    <row r="708" spans="2:65" s="12" customFormat="1">
      <c r="B708" s="159"/>
      <c r="D708" s="160" t="s">
        <v>158</v>
      </c>
      <c r="E708" s="161" t="s">
        <v>19</v>
      </c>
      <c r="F708" s="162" t="s">
        <v>1540</v>
      </c>
      <c r="H708" s="161" t="s">
        <v>19</v>
      </c>
      <c r="I708" s="163"/>
      <c r="L708" s="159"/>
      <c r="M708" s="164"/>
      <c r="T708" s="165"/>
      <c r="AT708" s="161" t="s">
        <v>158</v>
      </c>
      <c r="AU708" s="161" t="s">
        <v>81</v>
      </c>
      <c r="AV708" s="12" t="s">
        <v>79</v>
      </c>
      <c r="AW708" s="12" t="s">
        <v>33</v>
      </c>
      <c r="AX708" s="12" t="s">
        <v>72</v>
      </c>
      <c r="AY708" s="161" t="s">
        <v>143</v>
      </c>
    </row>
    <row r="709" spans="2:65" s="13" customFormat="1">
      <c r="B709" s="166"/>
      <c r="D709" s="160" t="s">
        <v>158</v>
      </c>
      <c r="E709" s="167" t="s">
        <v>19</v>
      </c>
      <c r="F709" s="168" t="s">
        <v>1541</v>
      </c>
      <c r="H709" s="169">
        <v>6.34</v>
      </c>
      <c r="I709" s="170"/>
      <c r="L709" s="166"/>
      <c r="M709" s="171"/>
      <c r="T709" s="172"/>
      <c r="AT709" s="167" t="s">
        <v>158</v>
      </c>
      <c r="AU709" s="167" t="s">
        <v>81</v>
      </c>
      <c r="AV709" s="13" t="s">
        <v>81</v>
      </c>
      <c r="AW709" s="13" t="s">
        <v>33</v>
      </c>
      <c r="AX709" s="13" t="s">
        <v>72</v>
      </c>
      <c r="AY709" s="167" t="s">
        <v>143</v>
      </c>
    </row>
    <row r="710" spans="2:65" s="13" customFormat="1">
      <c r="B710" s="166"/>
      <c r="D710" s="160" t="s">
        <v>158</v>
      </c>
      <c r="E710" s="167" t="s">
        <v>19</v>
      </c>
      <c r="F710" s="168" t="s">
        <v>1542</v>
      </c>
      <c r="H710" s="169">
        <v>3.3</v>
      </c>
      <c r="I710" s="170"/>
      <c r="L710" s="166"/>
      <c r="M710" s="171"/>
      <c r="T710" s="172"/>
      <c r="AT710" s="167" t="s">
        <v>158</v>
      </c>
      <c r="AU710" s="167" t="s">
        <v>81</v>
      </c>
      <c r="AV710" s="13" t="s">
        <v>81</v>
      </c>
      <c r="AW710" s="13" t="s">
        <v>33</v>
      </c>
      <c r="AX710" s="13" t="s">
        <v>72</v>
      </c>
      <c r="AY710" s="167" t="s">
        <v>143</v>
      </c>
    </row>
    <row r="711" spans="2:65" s="13" customFormat="1">
      <c r="B711" s="166"/>
      <c r="D711" s="160" t="s">
        <v>158</v>
      </c>
      <c r="E711" s="167" t="s">
        <v>19</v>
      </c>
      <c r="F711" s="168" t="s">
        <v>1543</v>
      </c>
      <c r="H711" s="169">
        <v>1.32</v>
      </c>
      <c r="I711" s="170"/>
      <c r="L711" s="166"/>
      <c r="M711" s="171"/>
      <c r="T711" s="172"/>
      <c r="AT711" s="167" t="s">
        <v>158</v>
      </c>
      <c r="AU711" s="167" t="s">
        <v>81</v>
      </c>
      <c r="AV711" s="13" t="s">
        <v>81</v>
      </c>
      <c r="AW711" s="13" t="s">
        <v>33</v>
      </c>
      <c r="AX711" s="13" t="s">
        <v>72</v>
      </c>
      <c r="AY711" s="167" t="s">
        <v>143</v>
      </c>
    </row>
    <row r="712" spans="2:65" s="12" customFormat="1">
      <c r="B712" s="159"/>
      <c r="D712" s="160" t="s">
        <v>158</v>
      </c>
      <c r="E712" s="161" t="s">
        <v>19</v>
      </c>
      <c r="F712" s="162" t="s">
        <v>1544</v>
      </c>
      <c r="H712" s="161" t="s">
        <v>19</v>
      </c>
      <c r="I712" s="163"/>
      <c r="L712" s="159"/>
      <c r="M712" s="164"/>
      <c r="T712" s="165"/>
      <c r="AT712" s="161" t="s">
        <v>158</v>
      </c>
      <c r="AU712" s="161" t="s">
        <v>81</v>
      </c>
      <c r="AV712" s="12" t="s">
        <v>79</v>
      </c>
      <c r="AW712" s="12" t="s">
        <v>33</v>
      </c>
      <c r="AX712" s="12" t="s">
        <v>72</v>
      </c>
      <c r="AY712" s="161" t="s">
        <v>143</v>
      </c>
    </row>
    <row r="713" spans="2:65" s="13" customFormat="1">
      <c r="B713" s="166"/>
      <c r="D713" s="160" t="s">
        <v>158</v>
      </c>
      <c r="E713" s="167" t="s">
        <v>19</v>
      </c>
      <c r="F713" s="168" t="s">
        <v>1545</v>
      </c>
      <c r="H713" s="169">
        <v>7.54</v>
      </c>
      <c r="I713" s="170"/>
      <c r="L713" s="166"/>
      <c r="M713" s="171"/>
      <c r="T713" s="172"/>
      <c r="AT713" s="167" t="s">
        <v>158</v>
      </c>
      <c r="AU713" s="167" t="s">
        <v>81</v>
      </c>
      <c r="AV713" s="13" t="s">
        <v>81</v>
      </c>
      <c r="AW713" s="13" t="s">
        <v>33</v>
      </c>
      <c r="AX713" s="13" t="s">
        <v>72</v>
      </c>
      <c r="AY713" s="167" t="s">
        <v>143</v>
      </c>
    </row>
    <row r="714" spans="2:65" s="13" customFormat="1">
      <c r="B714" s="166"/>
      <c r="D714" s="160" t="s">
        <v>158</v>
      </c>
      <c r="E714" s="167" t="s">
        <v>19</v>
      </c>
      <c r="F714" s="168" t="s">
        <v>1542</v>
      </c>
      <c r="H714" s="169">
        <v>3.3</v>
      </c>
      <c r="I714" s="170"/>
      <c r="L714" s="166"/>
      <c r="M714" s="171"/>
      <c r="T714" s="172"/>
      <c r="AT714" s="167" t="s">
        <v>158</v>
      </c>
      <c r="AU714" s="167" t="s">
        <v>81</v>
      </c>
      <c r="AV714" s="13" t="s">
        <v>81</v>
      </c>
      <c r="AW714" s="13" t="s">
        <v>33</v>
      </c>
      <c r="AX714" s="13" t="s">
        <v>72</v>
      </c>
      <c r="AY714" s="167" t="s">
        <v>143</v>
      </c>
    </row>
    <row r="715" spans="2:65" s="15" customFormat="1">
      <c r="B715" s="186"/>
      <c r="D715" s="160" t="s">
        <v>158</v>
      </c>
      <c r="E715" s="187" t="s">
        <v>19</v>
      </c>
      <c r="F715" s="188" t="s">
        <v>533</v>
      </c>
      <c r="H715" s="189">
        <v>21.8</v>
      </c>
      <c r="I715" s="190"/>
      <c r="L715" s="186"/>
      <c r="M715" s="191"/>
      <c r="T715" s="192"/>
      <c r="AT715" s="187" t="s">
        <v>158</v>
      </c>
      <c r="AU715" s="187" t="s">
        <v>81</v>
      </c>
      <c r="AV715" s="15" t="s">
        <v>163</v>
      </c>
      <c r="AW715" s="15" t="s">
        <v>33</v>
      </c>
      <c r="AX715" s="15" t="s">
        <v>72</v>
      </c>
      <c r="AY715" s="187" t="s">
        <v>143</v>
      </c>
    </row>
    <row r="716" spans="2:65" s="13" customFormat="1">
      <c r="B716" s="166"/>
      <c r="D716" s="160" t="s">
        <v>158</v>
      </c>
      <c r="E716" s="167" t="s">
        <v>19</v>
      </c>
      <c r="F716" s="168" t="s">
        <v>1569</v>
      </c>
      <c r="H716" s="169">
        <v>87.2</v>
      </c>
      <c r="I716" s="170"/>
      <c r="L716" s="166"/>
      <c r="M716" s="171"/>
      <c r="T716" s="172"/>
      <c r="AT716" s="167" t="s">
        <v>158</v>
      </c>
      <c r="AU716" s="167" t="s">
        <v>81</v>
      </c>
      <c r="AV716" s="13" t="s">
        <v>81</v>
      </c>
      <c r="AW716" s="13" t="s">
        <v>33</v>
      </c>
      <c r="AX716" s="13" t="s">
        <v>79</v>
      </c>
      <c r="AY716" s="167" t="s">
        <v>143</v>
      </c>
    </row>
    <row r="717" spans="2:65" s="1" customFormat="1" ht="24.15" customHeight="1">
      <c r="B717" s="33"/>
      <c r="C717" s="149" t="s">
        <v>1040</v>
      </c>
      <c r="D717" s="149" t="s">
        <v>154</v>
      </c>
      <c r="E717" s="150" t="s">
        <v>1570</v>
      </c>
      <c r="F717" s="151" t="s">
        <v>1571</v>
      </c>
      <c r="G717" s="152" t="s">
        <v>494</v>
      </c>
      <c r="H717" s="153">
        <v>104.64</v>
      </c>
      <c r="I717" s="154">
        <v>221</v>
      </c>
      <c r="J717" s="155">
        <f>ROUND(I717*H717,2)</f>
        <v>23125.439999999999</v>
      </c>
      <c r="K717" s="151" t="s">
        <v>150</v>
      </c>
      <c r="L717" s="156"/>
      <c r="M717" s="157" t="s">
        <v>19</v>
      </c>
      <c r="N717" s="158" t="s">
        <v>43</v>
      </c>
      <c r="P717" s="141">
        <f>O717*H717</f>
        <v>0</v>
      </c>
      <c r="Q717" s="141">
        <v>5.4000000000000003E-3</v>
      </c>
      <c r="R717" s="141">
        <f>Q717*H717</f>
        <v>0.565056</v>
      </c>
      <c r="S717" s="141">
        <v>0</v>
      </c>
      <c r="T717" s="142">
        <f>S717*H717</f>
        <v>0</v>
      </c>
      <c r="AR717" s="143" t="s">
        <v>359</v>
      </c>
      <c r="AT717" s="143" t="s">
        <v>154</v>
      </c>
      <c r="AU717" s="143" t="s">
        <v>81</v>
      </c>
      <c r="AY717" s="18" t="s">
        <v>143</v>
      </c>
      <c r="BE717" s="144">
        <f>IF(N717="základní",J717,0)</f>
        <v>23125.439999999999</v>
      </c>
      <c r="BF717" s="144">
        <f>IF(N717="snížená",J717,0)</f>
        <v>0</v>
      </c>
      <c r="BG717" s="144">
        <f>IF(N717="zákl. přenesená",J717,0)</f>
        <v>0</v>
      </c>
      <c r="BH717" s="144">
        <f>IF(N717="sníž. přenesená",J717,0)</f>
        <v>0</v>
      </c>
      <c r="BI717" s="144">
        <f>IF(N717="nulová",J717,0)</f>
        <v>0</v>
      </c>
      <c r="BJ717" s="18" t="s">
        <v>79</v>
      </c>
      <c r="BK717" s="144">
        <f>ROUND(I717*H717,2)</f>
        <v>23125.439999999999</v>
      </c>
      <c r="BL717" s="18" t="s">
        <v>223</v>
      </c>
      <c r="BM717" s="143" t="s">
        <v>1572</v>
      </c>
    </row>
    <row r="718" spans="2:65" s="13" customFormat="1">
      <c r="B718" s="166"/>
      <c r="D718" s="160" t="s">
        <v>158</v>
      </c>
      <c r="F718" s="168" t="s">
        <v>1573</v>
      </c>
      <c r="H718" s="169">
        <v>104.64</v>
      </c>
      <c r="I718" s="170"/>
      <c r="L718" s="166"/>
      <c r="M718" s="171"/>
      <c r="T718" s="172"/>
      <c r="AT718" s="167" t="s">
        <v>158</v>
      </c>
      <c r="AU718" s="167" t="s">
        <v>81</v>
      </c>
      <c r="AV718" s="13" t="s">
        <v>81</v>
      </c>
      <c r="AW718" s="13" t="s">
        <v>4</v>
      </c>
      <c r="AX718" s="13" t="s">
        <v>79</v>
      </c>
      <c r="AY718" s="167" t="s">
        <v>143</v>
      </c>
    </row>
    <row r="719" spans="2:65" s="1" customFormat="1" ht="16.5" customHeight="1">
      <c r="B719" s="33"/>
      <c r="C719" s="132" t="s">
        <v>1045</v>
      </c>
      <c r="D719" s="132" t="s">
        <v>146</v>
      </c>
      <c r="E719" s="133" t="s">
        <v>1574</v>
      </c>
      <c r="F719" s="134" t="s">
        <v>1575</v>
      </c>
      <c r="G719" s="135" t="s">
        <v>494</v>
      </c>
      <c r="H719" s="136">
        <v>115.72</v>
      </c>
      <c r="I719" s="137">
        <v>243</v>
      </c>
      <c r="J719" s="138">
        <f>ROUND(I719*H719,2)</f>
        <v>28119.96</v>
      </c>
      <c r="K719" s="134" t="s">
        <v>150</v>
      </c>
      <c r="L719" s="33"/>
      <c r="M719" s="139" t="s">
        <v>19</v>
      </c>
      <c r="N719" s="140" t="s">
        <v>43</v>
      </c>
      <c r="P719" s="141">
        <f>O719*H719</f>
        <v>0</v>
      </c>
      <c r="Q719" s="141">
        <v>4.0000000000000002E-4</v>
      </c>
      <c r="R719" s="141">
        <f>Q719*H719</f>
        <v>4.6288000000000003E-2</v>
      </c>
      <c r="S719" s="141">
        <v>0</v>
      </c>
      <c r="T719" s="142">
        <f>S719*H719</f>
        <v>0</v>
      </c>
      <c r="AR719" s="143" t="s">
        <v>223</v>
      </c>
      <c r="AT719" s="143" t="s">
        <v>146</v>
      </c>
      <c r="AU719" s="143" t="s">
        <v>81</v>
      </c>
      <c r="AY719" s="18" t="s">
        <v>143</v>
      </c>
      <c r="BE719" s="144">
        <f>IF(N719="základní",J719,0)</f>
        <v>28119.96</v>
      </c>
      <c r="BF719" s="144">
        <f>IF(N719="snížená",J719,0)</f>
        <v>0</v>
      </c>
      <c r="BG719" s="144">
        <f>IF(N719="zákl. přenesená",J719,0)</f>
        <v>0</v>
      </c>
      <c r="BH719" s="144">
        <f>IF(N719="sníž. přenesená",J719,0)</f>
        <v>0</v>
      </c>
      <c r="BI719" s="144">
        <f>IF(N719="nulová",J719,0)</f>
        <v>0</v>
      </c>
      <c r="BJ719" s="18" t="s">
        <v>79</v>
      </c>
      <c r="BK719" s="144">
        <f>ROUND(I719*H719,2)</f>
        <v>28119.96</v>
      </c>
      <c r="BL719" s="18" t="s">
        <v>223</v>
      </c>
      <c r="BM719" s="143" t="s">
        <v>1576</v>
      </c>
    </row>
    <row r="720" spans="2:65" s="1" customFormat="1">
      <c r="B720" s="33"/>
      <c r="D720" s="145" t="s">
        <v>152</v>
      </c>
      <c r="F720" s="146" t="s">
        <v>1577</v>
      </c>
      <c r="I720" s="147"/>
      <c r="L720" s="33"/>
      <c r="M720" s="148"/>
      <c r="T720" s="54"/>
      <c r="AT720" s="18" t="s">
        <v>152</v>
      </c>
      <c r="AU720" s="18" t="s">
        <v>81</v>
      </c>
    </row>
    <row r="721" spans="2:65" s="12" customFormat="1">
      <c r="B721" s="159"/>
      <c r="D721" s="160" t="s">
        <v>158</v>
      </c>
      <c r="E721" s="161" t="s">
        <v>19</v>
      </c>
      <c r="F721" s="162" t="s">
        <v>1150</v>
      </c>
      <c r="H721" s="161" t="s">
        <v>19</v>
      </c>
      <c r="I721" s="163"/>
      <c r="L721" s="159"/>
      <c r="M721" s="164"/>
      <c r="T721" s="165"/>
      <c r="AT721" s="161" t="s">
        <v>158</v>
      </c>
      <c r="AU721" s="161" t="s">
        <v>81</v>
      </c>
      <c r="AV721" s="12" t="s">
        <v>79</v>
      </c>
      <c r="AW721" s="12" t="s">
        <v>33</v>
      </c>
      <c r="AX721" s="12" t="s">
        <v>72</v>
      </c>
      <c r="AY721" s="161" t="s">
        <v>143</v>
      </c>
    </row>
    <row r="722" spans="2:65" s="12" customFormat="1">
      <c r="B722" s="159"/>
      <c r="D722" s="160" t="s">
        <v>158</v>
      </c>
      <c r="E722" s="161" t="s">
        <v>19</v>
      </c>
      <c r="F722" s="162" t="s">
        <v>1263</v>
      </c>
      <c r="H722" s="161" t="s">
        <v>19</v>
      </c>
      <c r="I722" s="163"/>
      <c r="L722" s="159"/>
      <c r="M722" s="164"/>
      <c r="T722" s="165"/>
      <c r="AT722" s="161" t="s">
        <v>158</v>
      </c>
      <c r="AU722" s="161" t="s">
        <v>81</v>
      </c>
      <c r="AV722" s="12" t="s">
        <v>79</v>
      </c>
      <c r="AW722" s="12" t="s">
        <v>33</v>
      </c>
      <c r="AX722" s="12" t="s">
        <v>72</v>
      </c>
      <c r="AY722" s="161" t="s">
        <v>143</v>
      </c>
    </row>
    <row r="723" spans="2:65" s="12" customFormat="1">
      <c r="B723" s="159"/>
      <c r="D723" s="160" t="s">
        <v>158</v>
      </c>
      <c r="E723" s="161" t="s">
        <v>19</v>
      </c>
      <c r="F723" s="162" t="s">
        <v>1558</v>
      </c>
      <c r="H723" s="161" t="s">
        <v>19</v>
      </c>
      <c r="I723" s="163"/>
      <c r="L723" s="159"/>
      <c r="M723" s="164"/>
      <c r="T723" s="165"/>
      <c r="AT723" s="161" t="s">
        <v>158</v>
      </c>
      <c r="AU723" s="161" t="s">
        <v>81</v>
      </c>
      <c r="AV723" s="12" t="s">
        <v>79</v>
      </c>
      <c r="AW723" s="12" t="s">
        <v>33</v>
      </c>
      <c r="AX723" s="12" t="s">
        <v>72</v>
      </c>
      <c r="AY723" s="161" t="s">
        <v>143</v>
      </c>
    </row>
    <row r="724" spans="2:65" s="13" customFormat="1">
      <c r="B724" s="166"/>
      <c r="D724" s="160" t="s">
        <v>158</v>
      </c>
      <c r="E724" s="167" t="s">
        <v>19</v>
      </c>
      <c r="F724" s="168" t="s">
        <v>1559</v>
      </c>
      <c r="H724" s="169">
        <v>27.5</v>
      </c>
      <c r="I724" s="170"/>
      <c r="L724" s="166"/>
      <c r="M724" s="171"/>
      <c r="T724" s="172"/>
      <c r="AT724" s="167" t="s">
        <v>158</v>
      </c>
      <c r="AU724" s="167" t="s">
        <v>81</v>
      </c>
      <c r="AV724" s="13" t="s">
        <v>81</v>
      </c>
      <c r="AW724" s="13" t="s">
        <v>33</v>
      </c>
      <c r="AX724" s="13" t="s">
        <v>72</v>
      </c>
      <c r="AY724" s="167" t="s">
        <v>143</v>
      </c>
    </row>
    <row r="725" spans="2:65" s="13" customFormat="1">
      <c r="B725" s="166"/>
      <c r="D725" s="160" t="s">
        <v>158</v>
      </c>
      <c r="E725" s="167" t="s">
        <v>19</v>
      </c>
      <c r="F725" s="168" t="s">
        <v>1560</v>
      </c>
      <c r="H725" s="169">
        <v>1.43</v>
      </c>
      <c r="I725" s="170"/>
      <c r="L725" s="166"/>
      <c r="M725" s="171"/>
      <c r="T725" s="172"/>
      <c r="AT725" s="167" t="s">
        <v>158</v>
      </c>
      <c r="AU725" s="167" t="s">
        <v>81</v>
      </c>
      <c r="AV725" s="13" t="s">
        <v>81</v>
      </c>
      <c r="AW725" s="13" t="s">
        <v>33</v>
      </c>
      <c r="AX725" s="13" t="s">
        <v>72</v>
      </c>
      <c r="AY725" s="167" t="s">
        <v>143</v>
      </c>
    </row>
    <row r="726" spans="2:65" s="15" customFormat="1">
      <c r="B726" s="186"/>
      <c r="D726" s="160" t="s">
        <v>158</v>
      </c>
      <c r="E726" s="187" t="s">
        <v>19</v>
      </c>
      <c r="F726" s="188" t="s">
        <v>533</v>
      </c>
      <c r="H726" s="189">
        <v>28.93</v>
      </c>
      <c r="I726" s="190"/>
      <c r="L726" s="186"/>
      <c r="M726" s="191"/>
      <c r="T726" s="192"/>
      <c r="AT726" s="187" t="s">
        <v>158</v>
      </c>
      <c r="AU726" s="187" t="s">
        <v>81</v>
      </c>
      <c r="AV726" s="15" t="s">
        <v>163</v>
      </c>
      <c r="AW726" s="15" t="s">
        <v>33</v>
      </c>
      <c r="AX726" s="15" t="s">
        <v>72</v>
      </c>
      <c r="AY726" s="187" t="s">
        <v>143</v>
      </c>
    </row>
    <row r="727" spans="2:65" s="13" customFormat="1">
      <c r="B727" s="166"/>
      <c r="D727" s="160" t="s">
        <v>158</v>
      </c>
      <c r="E727" s="167" t="s">
        <v>19</v>
      </c>
      <c r="F727" s="168" t="s">
        <v>1578</v>
      </c>
      <c r="H727" s="169">
        <v>115.72</v>
      </c>
      <c r="I727" s="170"/>
      <c r="L727" s="166"/>
      <c r="M727" s="171"/>
      <c r="T727" s="172"/>
      <c r="AT727" s="167" t="s">
        <v>158</v>
      </c>
      <c r="AU727" s="167" t="s">
        <v>81</v>
      </c>
      <c r="AV727" s="13" t="s">
        <v>81</v>
      </c>
      <c r="AW727" s="13" t="s">
        <v>33</v>
      </c>
      <c r="AX727" s="13" t="s">
        <v>79</v>
      </c>
      <c r="AY727" s="167" t="s">
        <v>143</v>
      </c>
    </row>
    <row r="728" spans="2:65" s="1" customFormat="1" ht="24.15" customHeight="1">
      <c r="B728" s="33"/>
      <c r="C728" s="149" t="s">
        <v>1050</v>
      </c>
      <c r="D728" s="149" t="s">
        <v>154</v>
      </c>
      <c r="E728" s="150" t="s">
        <v>1570</v>
      </c>
      <c r="F728" s="151" t="s">
        <v>1571</v>
      </c>
      <c r="G728" s="152" t="s">
        <v>494</v>
      </c>
      <c r="H728" s="153">
        <v>138.864</v>
      </c>
      <c r="I728" s="154">
        <v>221</v>
      </c>
      <c r="J728" s="155">
        <f>ROUND(I728*H728,2)</f>
        <v>30688.94</v>
      </c>
      <c r="K728" s="151" t="s">
        <v>150</v>
      </c>
      <c r="L728" s="156"/>
      <c r="M728" s="157" t="s">
        <v>19</v>
      </c>
      <c r="N728" s="158" t="s">
        <v>43</v>
      </c>
      <c r="P728" s="141">
        <f>O728*H728</f>
        <v>0</v>
      </c>
      <c r="Q728" s="141">
        <v>5.4000000000000003E-3</v>
      </c>
      <c r="R728" s="141">
        <f>Q728*H728</f>
        <v>0.74986560000000002</v>
      </c>
      <c r="S728" s="141">
        <v>0</v>
      </c>
      <c r="T728" s="142">
        <f>S728*H728</f>
        <v>0</v>
      </c>
      <c r="AR728" s="143" t="s">
        <v>359</v>
      </c>
      <c r="AT728" s="143" t="s">
        <v>154</v>
      </c>
      <c r="AU728" s="143" t="s">
        <v>81</v>
      </c>
      <c r="AY728" s="18" t="s">
        <v>143</v>
      </c>
      <c r="BE728" s="144">
        <f>IF(N728="základní",J728,0)</f>
        <v>30688.94</v>
      </c>
      <c r="BF728" s="144">
        <f>IF(N728="snížená",J728,0)</f>
        <v>0</v>
      </c>
      <c r="BG728" s="144">
        <f>IF(N728="zákl. přenesená",J728,0)</f>
        <v>0</v>
      </c>
      <c r="BH728" s="144">
        <f>IF(N728="sníž. přenesená",J728,0)</f>
        <v>0</v>
      </c>
      <c r="BI728" s="144">
        <f>IF(N728="nulová",J728,0)</f>
        <v>0</v>
      </c>
      <c r="BJ728" s="18" t="s">
        <v>79</v>
      </c>
      <c r="BK728" s="144">
        <f>ROUND(I728*H728,2)</f>
        <v>30688.94</v>
      </c>
      <c r="BL728" s="18" t="s">
        <v>223</v>
      </c>
      <c r="BM728" s="143" t="s">
        <v>1579</v>
      </c>
    </row>
    <row r="729" spans="2:65" s="13" customFormat="1">
      <c r="B729" s="166"/>
      <c r="D729" s="160" t="s">
        <v>158</v>
      </c>
      <c r="F729" s="168" t="s">
        <v>1580</v>
      </c>
      <c r="H729" s="169">
        <v>138.864</v>
      </c>
      <c r="I729" s="170"/>
      <c r="L729" s="166"/>
      <c r="M729" s="171"/>
      <c r="T729" s="172"/>
      <c r="AT729" s="167" t="s">
        <v>158</v>
      </c>
      <c r="AU729" s="167" t="s">
        <v>81</v>
      </c>
      <c r="AV729" s="13" t="s">
        <v>81</v>
      </c>
      <c r="AW729" s="13" t="s">
        <v>4</v>
      </c>
      <c r="AX729" s="13" t="s">
        <v>79</v>
      </c>
      <c r="AY729" s="167" t="s">
        <v>143</v>
      </c>
    </row>
    <row r="730" spans="2:65" s="1" customFormat="1" ht="24.15" customHeight="1">
      <c r="B730" s="33"/>
      <c r="C730" s="132" t="s">
        <v>1057</v>
      </c>
      <c r="D730" s="132" t="s">
        <v>146</v>
      </c>
      <c r="E730" s="133" t="s">
        <v>1581</v>
      </c>
      <c r="F730" s="134" t="s">
        <v>1582</v>
      </c>
      <c r="G730" s="135" t="s">
        <v>494</v>
      </c>
      <c r="H730" s="136">
        <v>21.92</v>
      </c>
      <c r="I730" s="137">
        <v>150</v>
      </c>
      <c r="J730" s="138">
        <f>ROUND(I730*H730,2)</f>
        <v>3288</v>
      </c>
      <c r="K730" s="134" t="s">
        <v>150</v>
      </c>
      <c r="L730" s="33"/>
      <c r="M730" s="139" t="s">
        <v>19</v>
      </c>
      <c r="N730" s="140" t="s">
        <v>43</v>
      </c>
      <c r="P730" s="141">
        <f>O730*H730</f>
        <v>0</v>
      </c>
      <c r="Q730" s="141">
        <v>3.5E-4</v>
      </c>
      <c r="R730" s="141">
        <f>Q730*H730</f>
        <v>7.6720000000000009E-3</v>
      </c>
      <c r="S730" s="141">
        <v>0</v>
      </c>
      <c r="T730" s="142">
        <f>S730*H730</f>
        <v>0</v>
      </c>
      <c r="AR730" s="143" t="s">
        <v>223</v>
      </c>
      <c r="AT730" s="143" t="s">
        <v>146</v>
      </c>
      <c r="AU730" s="143" t="s">
        <v>81</v>
      </c>
      <c r="AY730" s="18" t="s">
        <v>143</v>
      </c>
      <c r="BE730" s="144">
        <f>IF(N730="základní",J730,0)</f>
        <v>3288</v>
      </c>
      <c r="BF730" s="144">
        <f>IF(N730="snížená",J730,0)</f>
        <v>0</v>
      </c>
      <c r="BG730" s="144">
        <f>IF(N730="zákl. přenesená",J730,0)</f>
        <v>0</v>
      </c>
      <c r="BH730" s="144">
        <f>IF(N730="sníž. přenesená",J730,0)</f>
        <v>0</v>
      </c>
      <c r="BI730" s="144">
        <f>IF(N730="nulová",J730,0)</f>
        <v>0</v>
      </c>
      <c r="BJ730" s="18" t="s">
        <v>79</v>
      </c>
      <c r="BK730" s="144">
        <f>ROUND(I730*H730,2)</f>
        <v>3288</v>
      </c>
      <c r="BL730" s="18" t="s">
        <v>223</v>
      </c>
      <c r="BM730" s="143" t="s">
        <v>1583</v>
      </c>
    </row>
    <row r="731" spans="2:65" s="1" customFormat="1">
      <c r="B731" s="33"/>
      <c r="D731" s="145" t="s">
        <v>152</v>
      </c>
      <c r="F731" s="146" t="s">
        <v>1584</v>
      </c>
      <c r="I731" s="147"/>
      <c r="L731" s="33"/>
      <c r="M731" s="148"/>
      <c r="T731" s="54"/>
      <c r="AT731" s="18" t="s">
        <v>152</v>
      </c>
      <c r="AU731" s="18" t="s">
        <v>81</v>
      </c>
    </row>
    <row r="732" spans="2:65" s="12" customFormat="1">
      <c r="B732" s="159"/>
      <c r="D732" s="160" t="s">
        <v>158</v>
      </c>
      <c r="E732" s="161" t="s">
        <v>19</v>
      </c>
      <c r="F732" s="162" t="s">
        <v>1150</v>
      </c>
      <c r="H732" s="161" t="s">
        <v>19</v>
      </c>
      <c r="I732" s="163"/>
      <c r="L732" s="159"/>
      <c r="M732" s="164"/>
      <c r="T732" s="165"/>
      <c r="AT732" s="161" t="s">
        <v>158</v>
      </c>
      <c r="AU732" s="161" t="s">
        <v>81</v>
      </c>
      <c r="AV732" s="12" t="s">
        <v>79</v>
      </c>
      <c r="AW732" s="12" t="s">
        <v>33</v>
      </c>
      <c r="AX732" s="12" t="s">
        <v>72</v>
      </c>
      <c r="AY732" s="161" t="s">
        <v>143</v>
      </c>
    </row>
    <row r="733" spans="2:65" s="12" customFormat="1">
      <c r="B733" s="159"/>
      <c r="D733" s="160" t="s">
        <v>158</v>
      </c>
      <c r="E733" s="161" t="s">
        <v>19</v>
      </c>
      <c r="F733" s="162" t="s">
        <v>1263</v>
      </c>
      <c r="H733" s="161" t="s">
        <v>19</v>
      </c>
      <c r="I733" s="163"/>
      <c r="L733" s="159"/>
      <c r="M733" s="164"/>
      <c r="T733" s="165"/>
      <c r="AT733" s="161" t="s">
        <v>158</v>
      </c>
      <c r="AU733" s="161" t="s">
        <v>81</v>
      </c>
      <c r="AV733" s="12" t="s">
        <v>79</v>
      </c>
      <c r="AW733" s="12" t="s">
        <v>33</v>
      </c>
      <c r="AX733" s="12" t="s">
        <v>72</v>
      </c>
      <c r="AY733" s="161" t="s">
        <v>143</v>
      </c>
    </row>
    <row r="734" spans="2:65" s="12" customFormat="1">
      <c r="B734" s="159"/>
      <c r="D734" s="160" t="s">
        <v>158</v>
      </c>
      <c r="E734" s="161" t="s">
        <v>19</v>
      </c>
      <c r="F734" s="162" t="s">
        <v>1540</v>
      </c>
      <c r="H734" s="161" t="s">
        <v>19</v>
      </c>
      <c r="I734" s="163"/>
      <c r="L734" s="159"/>
      <c r="M734" s="164"/>
      <c r="T734" s="165"/>
      <c r="AT734" s="161" t="s">
        <v>158</v>
      </c>
      <c r="AU734" s="161" t="s">
        <v>81</v>
      </c>
      <c r="AV734" s="12" t="s">
        <v>79</v>
      </c>
      <c r="AW734" s="12" t="s">
        <v>33</v>
      </c>
      <c r="AX734" s="12" t="s">
        <v>72</v>
      </c>
      <c r="AY734" s="161" t="s">
        <v>143</v>
      </c>
    </row>
    <row r="735" spans="2:65" s="13" customFormat="1">
      <c r="B735" s="166"/>
      <c r="D735" s="160" t="s">
        <v>158</v>
      </c>
      <c r="E735" s="167" t="s">
        <v>19</v>
      </c>
      <c r="F735" s="168" t="s">
        <v>1541</v>
      </c>
      <c r="H735" s="169">
        <v>6.34</v>
      </c>
      <c r="I735" s="170"/>
      <c r="L735" s="166"/>
      <c r="M735" s="171"/>
      <c r="T735" s="172"/>
      <c r="AT735" s="167" t="s">
        <v>158</v>
      </c>
      <c r="AU735" s="167" t="s">
        <v>81</v>
      </c>
      <c r="AV735" s="13" t="s">
        <v>81</v>
      </c>
      <c r="AW735" s="13" t="s">
        <v>33</v>
      </c>
      <c r="AX735" s="13" t="s">
        <v>72</v>
      </c>
      <c r="AY735" s="167" t="s">
        <v>143</v>
      </c>
    </row>
    <row r="736" spans="2:65" s="13" customFormat="1">
      <c r="B736" s="166"/>
      <c r="D736" s="160" t="s">
        <v>158</v>
      </c>
      <c r="E736" s="167" t="s">
        <v>19</v>
      </c>
      <c r="F736" s="168" t="s">
        <v>1542</v>
      </c>
      <c r="H736" s="169">
        <v>3.3</v>
      </c>
      <c r="I736" s="170"/>
      <c r="L736" s="166"/>
      <c r="M736" s="171"/>
      <c r="T736" s="172"/>
      <c r="AT736" s="167" t="s">
        <v>158</v>
      </c>
      <c r="AU736" s="167" t="s">
        <v>81</v>
      </c>
      <c r="AV736" s="13" t="s">
        <v>81</v>
      </c>
      <c r="AW736" s="13" t="s">
        <v>33</v>
      </c>
      <c r="AX736" s="13" t="s">
        <v>72</v>
      </c>
      <c r="AY736" s="167" t="s">
        <v>143</v>
      </c>
    </row>
    <row r="737" spans="2:65" s="13" customFormat="1">
      <c r="B737" s="166"/>
      <c r="D737" s="160" t="s">
        <v>158</v>
      </c>
      <c r="E737" s="167" t="s">
        <v>19</v>
      </c>
      <c r="F737" s="168" t="s">
        <v>1543</v>
      </c>
      <c r="H737" s="169">
        <v>1.32</v>
      </c>
      <c r="I737" s="170"/>
      <c r="L737" s="166"/>
      <c r="M737" s="171"/>
      <c r="T737" s="172"/>
      <c r="AT737" s="167" t="s">
        <v>158</v>
      </c>
      <c r="AU737" s="167" t="s">
        <v>81</v>
      </c>
      <c r="AV737" s="13" t="s">
        <v>81</v>
      </c>
      <c r="AW737" s="13" t="s">
        <v>33</v>
      </c>
      <c r="AX737" s="13" t="s">
        <v>72</v>
      </c>
      <c r="AY737" s="167" t="s">
        <v>143</v>
      </c>
    </row>
    <row r="738" spans="2:65" s="15" customFormat="1">
      <c r="B738" s="186"/>
      <c r="D738" s="160" t="s">
        <v>158</v>
      </c>
      <c r="E738" s="187" t="s">
        <v>19</v>
      </c>
      <c r="F738" s="188" t="s">
        <v>533</v>
      </c>
      <c r="H738" s="189">
        <v>10.96</v>
      </c>
      <c r="I738" s="190"/>
      <c r="L738" s="186"/>
      <c r="M738" s="191"/>
      <c r="T738" s="192"/>
      <c r="AT738" s="187" t="s">
        <v>158</v>
      </c>
      <c r="AU738" s="187" t="s">
        <v>81</v>
      </c>
      <c r="AV738" s="15" t="s">
        <v>163</v>
      </c>
      <c r="AW738" s="15" t="s">
        <v>33</v>
      </c>
      <c r="AX738" s="15" t="s">
        <v>72</v>
      </c>
      <c r="AY738" s="187" t="s">
        <v>143</v>
      </c>
    </row>
    <row r="739" spans="2:65" s="13" customFormat="1">
      <c r="B739" s="166"/>
      <c r="D739" s="160" t="s">
        <v>158</v>
      </c>
      <c r="E739" s="167" t="s">
        <v>19</v>
      </c>
      <c r="F739" s="168" t="s">
        <v>1585</v>
      </c>
      <c r="H739" s="169">
        <v>21.92</v>
      </c>
      <c r="I739" s="170"/>
      <c r="L739" s="166"/>
      <c r="M739" s="171"/>
      <c r="T739" s="172"/>
      <c r="AT739" s="167" t="s">
        <v>158</v>
      </c>
      <c r="AU739" s="167" t="s">
        <v>81</v>
      </c>
      <c r="AV739" s="13" t="s">
        <v>81</v>
      </c>
      <c r="AW739" s="13" t="s">
        <v>33</v>
      </c>
      <c r="AX739" s="13" t="s">
        <v>79</v>
      </c>
      <c r="AY739" s="167" t="s">
        <v>143</v>
      </c>
    </row>
    <row r="740" spans="2:65" s="1" customFormat="1" ht="24.15" customHeight="1">
      <c r="B740" s="33"/>
      <c r="C740" s="132" t="s">
        <v>1063</v>
      </c>
      <c r="D740" s="132" t="s">
        <v>146</v>
      </c>
      <c r="E740" s="133" t="s">
        <v>1586</v>
      </c>
      <c r="F740" s="134" t="s">
        <v>1587</v>
      </c>
      <c r="G740" s="135" t="s">
        <v>494</v>
      </c>
      <c r="H740" s="136">
        <v>57.86</v>
      </c>
      <c r="I740" s="137">
        <v>201</v>
      </c>
      <c r="J740" s="138">
        <f>ROUND(I740*H740,2)</f>
        <v>11629.86</v>
      </c>
      <c r="K740" s="134" t="s">
        <v>150</v>
      </c>
      <c r="L740" s="33"/>
      <c r="M740" s="139" t="s">
        <v>19</v>
      </c>
      <c r="N740" s="140" t="s">
        <v>43</v>
      </c>
      <c r="P740" s="141">
        <f>O740*H740</f>
        <v>0</v>
      </c>
      <c r="Q740" s="141">
        <v>4.0000000000000002E-4</v>
      </c>
      <c r="R740" s="141">
        <f>Q740*H740</f>
        <v>2.3144000000000001E-2</v>
      </c>
      <c r="S740" s="141">
        <v>0</v>
      </c>
      <c r="T740" s="142">
        <f>S740*H740</f>
        <v>0</v>
      </c>
      <c r="AR740" s="143" t="s">
        <v>223</v>
      </c>
      <c r="AT740" s="143" t="s">
        <v>146</v>
      </c>
      <c r="AU740" s="143" t="s">
        <v>81</v>
      </c>
      <c r="AY740" s="18" t="s">
        <v>143</v>
      </c>
      <c r="BE740" s="144">
        <f>IF(N740="základní",J740,0)</f>
        <v>11629.86</v>
      </c>
      <c r="BF740" s="144">
        <f>IF(N740="snížená",J740,0)</f>
        <v>0</v>
      </c>
      <c r="BG740" s="144">
        <f>IF(N740="zákl. přenesená",J740,0)</f>
        <v>0</v>
      </c>
      <c r="BH740" s="144">
        <f>IF(N740="sníž. přenesená",J740,0)</f>
        <v>0</v>
      </c>
      <c r="BI740" s="144">
        <f>IF(N740="nulová",J740,0)</f>
        <v>0</v>
      </c>
      <c r="BJ740" s="18" t="s">
        <v>79</v>
      </c>
      <c r="BK740" s="144">
        <f>ROUND(I740*H740,2)</f>
        <v>11629.86</v>
      </c>
      <c r="BL740" s="18" t="s">
        <v>223</v>
      </c>
      <c r="BM740" s="143" t="s">
        <v>1588</v>
      </c>
    </row>
    <row r="741" spans="2:65" s="1" customFormat="1">
      <c r="B741" s="33"/>
      <c r="D741" s="145" t="s">
        <v>152</v>
      </c>
      <c r="F741" s="146" t="s">
        <v>1589</v>
      </c>
      <c r="I741" s="147"/>
      <c r="L741" s="33"/>
      <c r="M741" s="148"/>
      <c r="T741" s="54"/>
      <c r="AT741" s="18" t="s">
        <v>152</v>
      </c>
      <c r="AU741" s="18" t="s">
        <v>81</v>
      </c>
    </row>
    <row r="742" spans="2:65" s="12" customFormat="1">
      <c r="B742" s="159"/>
      <c r="D742" s="160" t="s">
        <v>158</v>
      </c>
      <c r="E742" s="161" t="s">
        <v>19</v>
      </c>
      <c r="F742" s="162" t="s">
        <v>1150</v>
      </c>
      <c r="H742" s="161" t="s">
        <v>19</v>
      </c>
      <c r="I742" s="163"/>
      <c r="L742" s="159"/>
      <c r="M742" s="164"/>
      <c r="T742" s="165"/>
      <c r="AT742" s="161" t="s">
        <v>158</v>
      </c>
      <c r="AU742" s="161" t="s">
        <v>81</v>
      </c>
      <c r="AV742" s="12" t="s">
        <v>79</v>
      </c>
      <c r="AW742" s="12" t="s">
        <v>33</v>
      </c>
      <c r="AX742" s="12" t="s">
        <v>72</v>
      </c>
      <c r="AY742" s="161" t="s">
        <v>143</v>
      </c>
    </row>
    <row r="743" spans="2:65" s="12" customFormat="1">
      <c r="B743" s="159"/>
      <c r="D743" s="160" t="s">
        <v>158</v>
      </c>
      <c r="E743" s="161" t="s">
        <v>19</v>
      </c>
      <c r="F743" s="162" t="s">
        <v>1263</v>
      </c>
      <c r="H743" s="161" t="s">
        <v>19</v>
      </c>
      <c r="I743" s="163"/>
      <c r="L743" s="159"/>
      <c r="M743" s="164"/>
      <c r="T743" s="165"/>
      <c r="AT743" s="161" t="s">
        <v>158</v>
      </c>
      <c r="AU743" s="161" t="s">
        <v>81</v>
      </c>
      <c r="AV743" s="12" t="s">
        <v>79</v>
      </c>
      <c r="AW743" s="12" t="s">
        <v>33</v>
      </c>
      <c r="AX743" s="12" t="s">
        <v>72</v>
      </c>
      <c r="AY743" s="161" t="s">
        <v>143</v>
      </c>
    </row>
    <row r="744" spans="2:65" s="12" customFormat="1">
      <c r="B744" s="159"/>
      <c r="D744" s="160" t="s">
        <v>158</v>
      </c>
      <c r="E744" s="161" t="s">
        <v>19</v>
      </c>
      <c r="F744" s="162" t="s">
        <v>1558</v>
      </c>
      <c r="H744" s="161" t="s">
        <v>19</v>
      </c>
      <c r="I744" s="163"/>
      <c r="L744" s="159"/>
      <c r="M744" s="164"/>
      <c r="T744" s="165"/>
      <c r="AT744" s="161" t="s">
        <v>158</v>
      </c>
      <c r="AU744" s="161" t="s">
        <v>81</v>
      </c>
      <c r="AV744" s="12" t="s">
        <v>79</v>
      </c>
      <c r="AW744" s="12" t="s">
        <v>33</v>
      </c>
      <c r="AX744" s="12" t="s">
        <v>72</v>
      </c>
      <c r="AY744" s="161" t="s">
        <v>143</v>
      </c>
    </row>
    <row r="745" spans="2:65" s="13" customFormat="1">
      <c r="B745" s="166"/>
      <c r="D745" s="160" t="s">
        <v>158</v>
      </c>
      <c r="E745" s="167" t="s">
        <v>19</v>
      </c>
      <c r="F745" s="168" t="s">
        <v>1559</v>
      </c>
      <c r="H745" s="169">
        <v>27.5</v>
      </c>
      <c r="I745" s="170"/>
      <c r="L745" s="166"/>
      <c r="M745" s="171"/>
      <c r="T745" s="172"/>
      <c r="AT745" s="167" t="s">
        <v>158</v>
      </c>
      <c r="AU745" s="167" t="s">
        <v>81</v>
      </c>
      <c r="AV745" s="13" t="s">
        <v>81</v>
      </c>
      <c r="AW745" s="13" t="s">
        <v>33</v>
      </c>
      <c r="AX745" s="13" t="s">
        <v>72</v>
      </c>
      <c r="AY745" s="167" t="s">
        <v>143</v>
      </c>
    </row>
    <row r="746" spans="2:65" s="13" customFormat="1">
      <c r="B746" s="166"/>
      <c r="D746" s="160" t="s">
        <v>158</v>
      </c>
      <c r="E746" s="167" t="s">
        <v>19</v>
      </c>
      <c r="F746" s="168" t="s">
        <v>1560</v>
      </c>
      <c r="H746" s="169">
        <v>1.43</v>
      </c>
      <c r="I746" s="170"/>
      <c r="L746" s="166"/>
      <c r="M746" s="171"/>
      <c r="T746" s="172"/>
      <c r="AT746" s="167" t="s">
        <v>158</v>
      </c>
      <c r="AU746" s="167" t="s">
        <v>81</v>
      </c>
      <c r="AV746" s="13" t="s">
        <v>81</v>
      </c>
      <c r="AW746" s="13" t="s">
        <v>33</v>
      </c>
      <c r="AX746" s="13" t="s">
        <v>72</v>
      </c>
      <c r="AY746" s="167" t="s">
        <v>143</v>
      </c>
    </row>
    <row r="747" spans="2:65" s="15" customFormat="1">
      <c r="B747" s="186"/>
      <c r="D747" s="160" t="s">
        <v>158</v>
      </c>
      <c r="E747" s="187" t="s">
        <v>19</v>
      </c>
      <c r="F747" s="188" t="s">
        <v>533</v>
      </c>
      <c r="H747" s="189">
        <v>28.93</v>
      </c>
      <c r="I747" s="190"/>
      <c r="L747" s="186"/>
      <c r="M747" s="191"/>
      <c r="T747" s="192"/>
      <c r="AT747" s="187" t="s">
        <v>158</v>
      </c>
      <c r="AU747" s="187" t="s">
        <v>81</v>
      </c>
      <c r="AV747" s="15" t="s">
        <v>163</v>
      </c>
      <c r="AW747" s="15" t="s">
        <v>33</v>
      </c>
      <c r="AX747" s="15" t="s">
        <v>72</v>
      </c>
      <c r="AY747" s="187" t="s">
        <v>143</v>
      </c>
    </row>
    <row r="748" spans="2:65" s="13" customFormat="1">
      <c r="B748" s="166"/>
      <c r="D748" s="160" t="s">
        <v>158</v>
      </c>
      <c r="E748" s="167" t="s">
        <v>19</v>
      </c>
      <c r="F748" s="168" t="s">
        <v>1561</v>
      </c>
      <c r="H748" s="169">
        <v>57.86</v>
      </c>
      <c r="I748" s="170"/>
      <c r="L748" s="166"/>
      <c r="M748" s="171"/>
      <c r="T748" s="172"/>
      <c r="AT748" s="167" t="s">
        <v>158</v>
      </c>
      <c r="AU748" s="167" t="s">
        <v>81</v>
      </c>
      <c r="AV748" s="13" t="s">
        <v>81</v>
      </c>
      <c r="AW748" s="13" t="s">
        <v>33</v>
      </c>
      <c r="AX748" s="13" t="s">
        <v>79</v>
      </c>
      <c r="AY748" s="167" t="s">
        <v>143</v>
      </c>
    </row>
    <row r="749" spans="2:65" s="1" customFormat="1" ht="33" customHeight="1">
      <c r="B749" s="33"/>
      <c r="C749" s="132" t="s">
        <v>1066</v>
      </c>
      <c r="D749" s="132" t="s">
        <v>146</v>
      </c>
      <c r="E749" s="133" t="s">
        <v>1590</v>
      </c>
      <c r="F749" s="134" t="s">
        <v>1591</v>
      </c>
      <c r="G749" s="135" t="s">
        <v>285</v>
      </c>
      <c r="H749" s="136">
        <v>1.448</v>
      </c>
      <c r="I749" s="137">
        <v>1790</v>
      </c>
      <c r="J749" s="138">
        <f>ROUND(I749*H749,2)</f>
        <v>2591.92</v>
      </c>
      <c r="K749" s="134" t="s">
        <v>150</v>
      </c>
      <c r="L749" s="33"/>
      <c r="M749" s="139" t="s">
        <v>19</v>
      </c>
      <c r="N749" s="140" t="s">
        <v>43</v>
      </c>
      <c r="P749" s="141">
        <f>O749*H749</f>
        <v>0</v>
      </c>
      <c r="Q749" s="141">
        <v>0</v>
      </c>
      <c r="R749" s="141">
        <f>Q749*H749</f>
        <v>0</v>
      </c>
      <c r="S749" s="141">
        <v>0</v>
      </c>
      <c r="T749" s="142">
        <f>S749*H749</f>
        <v>0</v>
      </c>
      <c r="AR749" s="143" t="s">
        <v>223</v>
      </c>
      <c r="AT749" s="143" t="s">
        <v>146</v>
      </c>
      <c r="AU749" s="143" t="s">
        <v>81</v>
      </c>
      <c r="AY749" s="18" t="s">
        <v>143</v>
      </c>
      <c r="BE749" s="144">
        <f>IF(N749="základní",J749,0)</f>
        <v>2591.92</v>
      </c>
      <c r="BF749" s="144">
        <f>IF(N749="snížená",J749,0)</f>
        <v>0</v>
      </c>
      <c r="BG749" s="144">
        <f>IF(N749="zákl. přenesená",J749,0)</f>
        <v>0</v>
      </c>
      <c r="BH749" s="144">
        <f>IF(N749="sníž. přenesená",J749,0)</f>
        <v>0</v>
      </c>
      <c r="BI749" s="144">
        <f>IF(N749="nulová",J749,0)</f>
        <v>0</v>
      </c>
      <c r="BJ749" s="18" t="s">
        <v>79</v>
      </c>
      <c r="BK749" s="144">
        <f>ROUND(I749*H749,2)</f>
        <v>2591.92</v>
      </c>
      <c r="BL749" s="18" t="s">
        <v>223</v>
      </c>
      <c r="BM749" s="143" t="s">
        <v>1592</v>
      </c>
    </row>
    <row r="750" spans="2:65" s="1" customFormat="1">
      <c r="B750" s="33"/>
      <c r="D750" s="145" t="s">
        <v>152</v>
      </c>
      <c r="F750" s="146" t="s">
        <v>1593</v>
      </c>
      <c r="I750" s="147"/>
      <c r="L750" s="33"/>
      <c r="M750" s="148"/>
      <c r="T750" s="54"/>
      <c r="AT750" s="18" t="s">
        <v>152</v>
      </c>
      <c r="AU750" s="18" t="s">
        <v>81</v>
      </c>
    </row>
    <row r="751" spans="2:65" s="11" customFormat="1" ht="22.8" customHeight="1">
      <c r="B751" s="120"/>
      <c r="D751" s="121" t="s">
        <v>71</v>
      </c>
      <c r="E751" s="130" t="s">
        <v>1594</v>
      </c>
      <c r="F751" s="130" t="s">
        <v>1595</v>
      </c>
      <c r="I751" s="123"/>
      <c r="J751" s="131">
        <f>BK751</f>
        <v>3911.06</v>
      </c>
      <c r="L751" s="120"/>
      <c r="M751" s="125"/>
      <c r="P751" s="126">
        <f>SUM(P752:P768)</f>
        <v>0</v>
      </c>
      <c r="R751" s="126">
        <f>SUM(R752:R768)</f>
        <v>7.8107999999999997E-3</v>
      </c>
      <c r="T751" s="127">
        <f>SUM(T752:T768)</f>
        <v>0</v>
      </c>
      <c r="AR751" s="121" t="s">
        <v>81</v>
      </c>
      <c r="AT751" s="128" t="s">
        <v>71</v>
      </c>
      <c r="AU751" s="128" t="s">
        <v>79</v>
      </c>
      <c r="AY751" s="121" t="s">
        <v>143</v>
      </c>
      <c r="BK751" s="129">
        <f>SUM(BK752:BK768)</f>
        <v>3911.06</v>
      </c>
    </row>
    <row r="752" spans="2:65" s="1" customFormat="1" ht="16.5" customHeight="1">
      <c r="B752" s="33"/>
      <c r="C752" s="132" t="s">
        <v>1071</v>
      </c>
      <c r="D752" s="132" t="s">
        <v>146</v>
      </c>
      <c r="E752" s="133" t="s">
        <v>1596</v>
      </c>
      <c r="F752" s="134" t="s">
        <v>1597</v>
      </c>
      <c r="G752" s="135" t="s">
        <v>494</v>
      </c>
      <c r="H752" s="136">
        <v>11.32</v>
      </c>
      <c r="I752" s="137">
        <v>164</v>
      </c>
      <c r="J752" s="138">
        <f>ROUND(I752*H752,2)</f>
        <v>1856.48</v>
      </c>
      <c r="K752" s="134" t="s">
        <v>150</v>
      </c>
      <c r="L752" s="33"/>
      <c r="M752" s="139" t="s">
        <v>19</v>
      </c>
      <c r="N752" s="140" t="s">
        <v>43</v>
      </c>
      <c r="P752" s="141">
        <f>O752*H752</f>
        <v>0</v>
      </c>
      <c r="Q752" s="141">
        <v>3.6000000000000002E-4</v>
      </c>
      <c r="R752" s="141">
        <f>Q752*H752</f>
        <v>4.0752000000000002E-3</v>
      </c>
      <c r="S752" s="141">
        <v>0</v>
      </c>
      <c r="T752" s="142">
        <f>S752*H752</f>
        <v>0</v>
      </c>
      <c r="AR752" s="143" t="s">
        <v>223</v>
      </c>
      <c r="AT752" s="143" t="s">
        <v>146</v>
      </c>
      <c r="AU752" s="143" t="s">
        <v>81</v>
      </c>
      <c r="AY752" s="18" t="s">
        <v>143</v>
      </c>
      <c r="BE752" s="144">
        <f>IF(N752="základní",J752,0)</f>
        <v>1856.48</v>
      </c>
      <c r="BF752" s="144">
        <f>IF(N752="snížená",J752,0)</f>
        <v>0</v>
      </c>
      <c r="BG752" s="144">
        <f>IF(N752="zákl. přenesená",J752,0)</f>
        <v>0</v>
      </c>
      <c r="BH752" s="144">
        <f>IF(N752="sníž. přenesená",J752,0)</f>
        <v>0</v>
      </c>
      <c r="BI752" s="144">
        <f>IF(N752="nulová",J752,0)</f>
        <v>0</v>
      </c>
      <c r="BJ752" s="18" t="s">
        <v>79</v>
      </c>
      <c r="BK752" s="144">
        <f>ROUND(I752*H752,2)</f>
        <v>1856.48</v>
      </c>
      <c r="BL752" s="18" t="s">
        <v>223</v>
      </c>
      <c r="BM752" s="143" t="s">
        <v>1598</v>
      </c>
    </row>
    <row r="753" spans="2:65" s="1" customFormat="1">
      <c r="B753" s="33"/>
      <c r="D753" s="145" t="s">
        <v>152</v>
      </c>
      <c r="F753" s="146" t="s">
        <v>1599</v>
      </c>
      <c r="I753" s="147"/>
      <c r="L753" s="33"/>
      <c r="M753" s="148"/>
      <c r="T753" s="54"/>
      <c r="AT753" s="18" t="s">
        <v>152</v>
      </c>
      <c r="AU753" s="18" t="s">
        <v>81</v>
      </c>
    </row>
    <row r="754" spans="2:65" s="12" customFormat="1">
      <c r="B754" s="159"/>
      <c r="D754" s="160" t="s">
        <v>158</v>
      </c>
      <c r="E754" s="161" t="s">
        <v>19</v>
      </c>
      <c r="F754" s="162" t="s">
        <v>1150</v>
      </c>
      <c r="H754" s="161" t="s">
        <v>19</v>
      </c>
      <c r="I754" s="163"/>
      <c r="L754" s="159"/>
      <c r="M754" s="164"/>
      <c r="T754" s="165"/>
      <c r="AT754" s="161" t="s">
        <v>158</v>
      </c>
      <c r="AU754" s="161" t="s">
        <v>81</v>
      </c>
      <c r="AV754" s="12" t="s">
        <v>79</v>
      </c>
      <c r="AW754" s="12" t="s">
        <v>33</v>
      </c>
      <c r="AX754" s="12" t="s">
        <v>72</v>
      </c>
      <c r="AY754" s="161" t="s">
        <v>143</v>
      </c>
    </row>
    <row r="755" spans="2:65" s="12" customFormat="1">
      <c r="B755" s="159"/>
      <c r="D755" s="160" t="s">
        <v>158</v>
      </c>
      <c r="E755" s="161" t="s">
        <v>19</v>
      </c>
      <c r="F755" s="162" t="s">
        <v>1263</v>
      </c>
      <c r="H755" s="161" t="s">
        <v>19</v>
      </c>
      <c r="I755" s="163"/>
      <c r="L755" s="159"/>
      <c r="M755" s="164"/>
      <c r="T755" s="165"/>
      <c r="AT755" s="161" t="s">
        <v>158</v>
      </c>
      <c r="AU755" s="161" t="s">
        <v>81</v>
      </c>
      <c r="AV755" s="12" t="s">
        <v>79</v>
      </c>
      <c r="AW755" s="12" t="s">
        <v>33</v>
      </c>
      <c r="AX755" s="12" t="s">
        <v>72</v>
      </c>
      <c r="AY755" s="161" t="s">
        <v>143</v>
      </c>
    </row>
    <row r="756" spans="2:65" s="12" customFormat="1">
      <c r="B756" s="159"/>
      <c r="D756" s="160" t="s">
        <v>158</v>
      </c>
      <c r="E756" s="161" t="s">
        <v>19</v>
      </c>
      <c r="F756" s="162" t="s">
        <v>1385</v>
      </c>
      <c r="H756" s="161" t="s">
        <v>19</v>
      </c>
      <c r="I756" s="163"/>
      <c r="L756" s="159"/>
      <c r="M756" s="164"/>
      <c r="T756" s="165"/>
      <c r="AT756" s="161" t="s">
        <v>158</v>
      </c>
      <c r="AU756" s="161" t="s">
        <v>81</v>
      </c>
      <c r="AV756" s="12" t="s">
        <v>79</v>
      </c>
      <c r="AW756" s="12" t="s">
        <v>33</v>
      </c>
      <c r="AX756" s="12" t="s">
        <v>72</v>
      </c>
      <c r="AY756" s="161" t="s">
        <v>143</v>
      </c>
    </row>
    <row r="757" spans="2:65" s="13" customFormat="1">
      <c r="B757" s="166"/>
      <c r="D757" s="160" t="s">
        <v>158</v>
      </c>
      <c r="E757" s="167" t="s">
        <v>19</v>
      </c>
      <c r="F757" s="168" t="s">
        <v>1600</v>
      </c>
      <c r="H757" s="169">
        <v>5.5</v>
      </c>
      <c r="I757" s="170"/>
      <c r="L757" s="166"/>
      <c r="M757" s="171"/>
      <c r="T757" s="172"/>
      <c r="AT757" s="167" t="s">
        <v>158</v>
      </c>
      <c r="AU757" s="167" t="s">
        <v>81</v>
      </c>
      <c r="AV757" s="13" t="s">
        <v>81</v>
      </c>
      <c r="AW757" s="13" t="s">
        <v>33</v>
      </c>
      <c r="AX757" s="13" t="s">
        <v>72</v>
      </c>
      <c r="AY757" s="167" t="s">
        <v>143</v>
      </c>
    </row>
    <row r="758" spans="2:65" s="13" customFormat="1">
      <c r="B758" s="166"/>
      <c r="D758" s="160" t="s">
        <v>158</v>
      </c>
      <c r="E758" s="167" t="s">
        <v>19</v>
      </c>
      <c r="F758" s="168" t="s">
        <v>1601</v>
      </c>
      <c r="H758" s="169">
        <v>0.16</v>
      </c>
      <c r="I758" s="170"/>
      <c r="L758" s="166"/>
      <c r="M758" s="171"/>
      <c r="T758" s="172"/>
      <c r="AT758" s="167" t="s">
        <v>158</v>
      </c>
      <c r="AU758" s="167" t="s">
        <v>81</v>
      </c>
      <c r="AV758" s="13" t="s">
        <v>81</v>
      </c>
      <c r="AW758" s="13" t="s">
        <v>33</v>
      </c>
      <c r="AX758" s="13" t="s">
        <v>72</v>
      </c>
      <c r="AY758" s="167" t="s">
        <v>143</v>
      </c>
    </row>
    <row r="759" spans="2:65" s="15" customFormat="1">
      <c r="B759" s="186"/>
      <c r="D759" s="160" t="s">
        <v>158</v>
      </c>
      <c r="E759" s="187" t="s">
        <v>19</v>
      </c>
      <c r="F759" s="188" t="s">
        <v>533</v>
      </c>
      <c r="H759" s="189">
        <v>5.66</v>
      </c>
      <c r="I759" s="190"/>
      <c r="L759" s="186"/>
      <c r="M759" s="191"/>
      <c r="T759" s="192"/>
      <c r="AT759" s="187" t="s">
        <v>158</v>
      </c>
      <c r="AU759" s="187" t="s">
        <v>81</v>
      </c>
      <c r="AV759" s="15" t="s">
        <v>163</v>
      </c>
      <c r="AW759" s="15" t="s">
        <v>33</v>
      </c>
      <c r="AX759" s="15" t="s">
        <v>72</v>
      </c>
      <c r="AY759" s="187" t="s">
        <v>143</v>
      </c>
    </row>
    <row r="760" spans="2:65" s="13" customFormat="1">
      <c r="B760" s="166"/>
      <c r="D760" s="160" t="s">
        <v>158</v>
      </c>
      <c r="E760" s="167" t="s">
        <v>19</v>
      </c>
      <c r="F760" s="168" t="s">
        <v>1602</v>
      </c>
      <c r="H760" s="169">
        <v>11.32</v>
      </c>
      <c r="I760" s="170"/>
      <c r="L760" s="166"/>
      <c r="M760" s="171"/>
      <c r="T760" s="172"/>
      <c r="AT760" s="167" t="s">
        <v>158</v>
      </c>
      <c r="AU760" s="167" t="s">
        <v>81</v>
      </c>
      <c r="AV760" s="13" t="s">
        <v>81</v>
      </c>
      <c r="AW760" s="13" t="s">
        <v>33</v>
      </c>
      <c r="AX760" s="13" t="s">
        <v>79</v>
      </c>
      <c r="AY760" s="167" t="s">
        <v>143</v>
      </c>
    </row>
    <row r="761" spans="2:65" s="1" customFormat="1" ht="16.5" customHeight="1">
      <c r="B761" s="33"/>
      <c r="C761" s="132" t="s">
        <v>1076</v>
      </c>
      <c r="D761" s="132" t="s">
        <v>146</v>
      </c>
      <c r="E761" s="133" t="s">
        <v>1603</v>
      </c>
      <c r="F761" s="134" t="s">
        <v>1604</v>
      </c>
      <c r="G761" s="135" t="s">
        <v>494</v>
      </c>
      <c r="H761" s="136">
        <v>5.66</v>
      </c>
      <c r="I761" s="137">
        <v>363</v>
      </c>
      <c r="J761" s="138">
        <f>ROUND(I761*H761,2)</f>
        <v>2054.58</v>
      </c>
      <c r="K761" s="134" t="s">
        <v>150</v>
      </c>
      <c r="L761" s="33"/>
      <c r="M761" s="139" t="s">
        <v>19</v>
      </c>
      <c r="N761" s="140" t="s">
        <v>43</v>
      </c>
      <c r="P761" s="141">
        <f>O761*H761</f>
        <v>0</v>
      </c>
      <c r="Q761" s="141">
        <v>6.6E-4</v>
      </c>
      <c r="R761" s="141">
        <f>Q761*H761</f>
        <v>3.7355999999999999E-3</v>
      </c>
      <c r="S761" s="141">
        <v>0</v>
      </c>
      <c r="T761" s="142">
        <f>S761*H761</f>
        <v>0</v>
      </c>
      <c r="AR761" s="143" t="s">
        <v>223</v>
      </c>
      <c r="AT761" s="143" t="s">
        <v>146</v>
      </c>
      <c r="AU761" s="143" t="s">
        <v>81</v>
      </c>
      <c r="AY761" s="18" t="s">
        <v>143</v>
      </c>
      <c r="BE761" s="144">
        <f>IF(N761="základní",J761,0)</f>
        <v>2054.58</v>
      </c>
      <c r="BF761" s="144">
        <f>IF(N761="snížená",J761,0)</f>
        <v>0</v>
      </c>
      <c r="BG761" s="144">
        <f>IF(N761="zákl. přenesená",J761,0)</f>
        <v>0</v>
      </c>
      <c r="BH761" s="144">
        <f>IF(N761="sníž. přenesená",J761,0)</f>
        <v>0</v>
      </c>
      <c r="BI761" s="144">
        <f>IF(N761="nulová",J761,0)</f>
        <v>0</v>
      </c>
      <c r="BJ761" s="18" t="s">
        <v>79</v>
      </c>
      <c r="BK761" s="144">
        <f>ROUND(I761*H761,2)</f>
        <v>2054.58</v>
      </c>
      <c r="BL761" s="18" t="s">
        <v>223</v>
      </c>
      <c r="BM761" s="143" t="s">
        <v>1605</v>
      </c>
    </row>
    <row r="762" spans="2:65" s="1" customFormat="1">
      <c r="B762" s="33"/>
      <c r="D762" s="145" t="s">
        <v>152</v>
      </c>
      <c r="F762" s="146" t="s">
        <v>1606</v>
      </c>
      <c r="I762" s="147"/>
      <c r="L762" s="33"/>
      <c r="M762" s="148"/>
      <c r="T762" s="54"/>
      <c r="AT762" s="18" t="s">
        <v>152</v>
      </c>
      <c r="AU762" s="18" t="s">
        <v>81</v>
      </c>
    </row>
    <row r="763" spans="2:65" s="12" customFormat="1">
      <c r="B763" s="159"/>
      <c r="D763" s="160" t="s">
        <v>158</v>
      </c>
      <c r="E763" s="161" t="s">
        <v>19</v>
      </c>
      <c r="F763" s="162" t="s">
        <v>1150</v>
      </c>
      <c r="H763" s="161" t="s">
        <v>19</v>
      </c>
      <c r="I763" s="163"/>
      <c r="L763" s="159"/>
      <c r="M763" s="164"/>
      <c r="T763" s="165"/>
      <c r="AT763" s="161" t="s">
        <v>158</v>
      </c>
      <c r="AU763" s="161" t="s">
        <v>81</v>
      </c>
      <c r="AV763" s="12" t="s">
        <v>79</v>
      </c>
      <c r="AW763" s="12" t="s">
        <v>33</v>
      </c>
      <c r="AX763" s="12" t="s">
        <v>72</v>
      </c>
      <c r="AY763" s="161" t="s">
        <v>143</v>
      </c>
    </row>
    <row r="764" spans="2:65" s="12" customFormat="1">
      <c r="B764" s="159"/>
      <c r="D764" s="160" t="s">
        <v>158</v>
      </c>
      <c r="E764" s="161" t="s">
        <v>19</v>
      </c>
      <c r="F764" s="162" t="s">
        <v>1263</v>
      </c>
      <c r="H764" s="161" t="s">
        <v>19</v>
      </c>
      <c r="I764" s="163"/>
      <c r="L764" s="159"/>
      <c r="M764" s="164"/>
      <c r="T764" s="165"/>
      <c r="AT764" s="161" t="s">
        <v>158</v>
      </c>
      <c r="AU764" s="161" t="s">
        <v>81</v>
      </c>
      <c r="AV764" s="12" t="s">
        <v>79</v>
      </c>
      <c r="AW764" s="12" t="s">
        <v>33</v>
      </c>
      <c r="AX764" s="12" t="s">
        <v>72</v>
      </c>
      <c r="AY764" s="161" t="s">
        <v>143</v>
      </c>
    </row>
    <row r="765" spans="2:65" s="12" customFormat="1">
      <c r="B765" s="159"/>
      <c r="D765" s="160" t="s">
        <v>158</v>
      </c>
      <c r="E765" s="161" t="s">
        <v>19</v>
      </c>
      <c r="F765" s="162" t="s">
        <v>1385</v>
      </c>
      <c r="H765" s="161" t="s">
        <v>19</v>
      </c>
      <c r="I765" s="163"/>
      <c r="L765" s="159"/>
      <c r="M765" s="164"/>
      <c r="T765" s="165"/>
      <c r="AT765" s="161" t="s">
        <v>158</v>
      </c>
      <c r="AU765" s="161" t="s">
        <v>81</v>
      </c>
      <c r="AV765" s="12" t="s">
        <v>79</v>
      </c>
      <c r="AW765" s="12" t="s">
        <v>33</v>
      </c>
      <c r="AX765" s="12" t="s">
        <v>72</v>
      </c>
      <c r="AY765" s="161" t="s">
        <v>143</v>
      </c>
    </row>
    <row r="766" spans="2:65" s="13" customFormat="1">
      <c r="B766" s="166"/>
      <c r="D766" s="160" t="s">
        <v>158</v>
      </c>
      <c r="E766" s="167" t="s">
        <v>19</v>
      </c>
      <c r="F766" s="168" t="s">
        <v>1600</v>
      </c>
      <c r="H766" s="169">
        <v>5.5</v>
      </c>
      <c r="I766" s="170"/>
      <c r="L766" s="166"/>
      <c r="M766" s="171"/>
      <c r="T766" s="172"/>
      <c r="AT766" s="167" t="s">
        <v>158</v>
      </c>
      <c r="AU766" s="167" t="s">
        <v>81</v>
      </c>
      <c r="AV766" s="13" t="s">
        <v>81</v>
      </c>
      <c r="AW766" s="13" t="s">
        <v>33</v>
      </c>
      <c r="AX766" s="13" t="s">
        <v>72</v>
      </c>
      <c r="AY766" s="167" t="s">
        <v>143</v>
      </c>
    </row>
    <row r="767" spans="2:65" s="13" customFormat="1">
      <c r="B767" s="166"/>
      <c r="D767" s="160" t="s">
        <v>158</v>
      </c>
      <c r="E767" s="167" t="s">
        <v>19</v>
      </c>
      <c r="F767" s="168" t="s">
        <v>1601</v>
      </c>
      <c r="H767" s="169">
        <v>0.16</v>
      </c>
      <c r="I767" s="170"/>
      <c r="L767" s="166"/>
      <c r="M767" s="171"/>
      <c r="T767" s="172"/>
      <c r="AT767" s="167" t="s">
        <v>158</v>
      </c>
      <c r="AU767" s="167" t="s">
        <v>81</v>
      </c>
      <c r="AV767" s="13" t="s">
        <v>81</v>
      </c>
      <c r="AW767" s="13" t="s">
        <v>33</v>
      </c>
      <c r="AX767" s="13" t="s">
        <v>72</v>
      </c>
      <c r="AY767" s="167" t="s">
        <v>143</v>
      </c>
    </row>
    <row r="768" spans="2:65" s="14" customFormat="1">
      <c r="B768" s="173"/>
      <c r="D768" s="160" t="s">
        <v>158</v>
      </c>
      <c r="E768" s="174" t="s">
        <v>19</v>
      </c>
      <c r="F768" s="175" t="s">
        <v>267</v>
      </c>
      <c r="H768" s="176">
        <v>5.66</v>
      </c>
      <c r="I768" s="177"/>
      <c r="L768" s="173"/>
      <c r="M768" s="193"/>
      <c r="N768" s="194"/>
      <c r="O768" s="194"/>
      <c r="P768" s="194"/>
      <c r="Q768" s="194"/>
      <c r="R768" s="194"/>
      <c r="S768" s="194"/>
      <c r="T768" s="195"/>
      <c r="AT768" s="174" t="s">
        <v>158</v>
      </c>
      <c r="AU768" s="174" t="s">
        <v>81</v>
      </c>
      <c r="AV768" s="14" t="s">
        <v>168</v>
      </c>
      <c r="AW768" s="14" t="s">
        <v>33</v>
      </c>
      <c r="AX768" s="14" t="s">
        <v>79</v>
      </c>
      <c r="AY768" s="174" t="s">
        <v>143</v>
      </c>
    </row>
    <row r="769" spans="2:12" s="1" customFormat="1" ht="6.9" customHeight="1">
      <c r="B769" s="42"/>
      <c r="C769" s="43"/>
      <c r="D769" s="43"/>
      <c r="E769" s="43"/>
      <c r="F769" s="43"/>
      <c r="G769" s="43"/>
      <c r="H769" s="43"/>
      <c r="I769" s="43"/>
      <c r="J769" s="43"/>
      <c r="K769" s="43"/>
      <c r="L769" s="33"/>
    </row>
  </sheetData>
  <sheetProtection algorithmName="SHA-512" hashValue="GbER/4yHPcZ1tc4A1uqi21rhnT9pzU7QskwQ5TJcMBtKVZdYAUXIupgX2IZqy/7rwjGlzlRTdSn4KMGIG7mbTQ==" saltValue="NNxlXnUa/hRTflt4oyxRz1sB9ZuZb9TFjjp/tHnw+i8h7GTY+109CKBtB6BvJ0Hx4oX68cDitssrgzdKJVCiGg==" spinCount="100000" sheet="1" objects="1" scenarios="1" formatColumns="0" formatRows="0" autoFilter="0"/>
  <autoFilter ref="C97:K768" xr:uid="{00000000-0009-0000-0000-000004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400-000000000000}"/>
    <hyperlink ref="F110" r:id="rId2" xr:uid="{00000000-0004-0000-0400-000001000000}"/>
    <hyperlink ref="F118" r:id="rId3" xr:uid="{00000000-0004-0000-0400-000002000000}"/>
    <hyperlink ref="F129" r:id="rId4" xr:uid="{00000000-0004-0000-0400-000003000000}"/>
    <hyperlink ref="F140" r:id="rId5" xr:uid="{00000000-0004-0000-0400-000004000000}"/>
    <hyperlink ref="F144" r:id="rId6" xr:uid="{00000000-0004-0000-0400-000005000000}"/>
    <hyperlink ref="F148" r:id="rId7" xr:uid="{00000000-0004-0000-0400-000006000000}"/>
    <hyperlink ref="F152" r:id="rId8" xr:uid="{00000000-0004-0000-0400-000007000000}"/>
    <hyperlink ref="F156" r:id="rId9" xr:uid="{00000000-0004-0000-0400-000008000000}"/>
    <hyperlink ref="F160" r:id="rId10" xr:uid="{00000000-0004-0000-0400-000009000000}"/>
    <hyperlink ref="F176" r:id="rId11" xr:uid="{00000000-0004-0000-0400-00000A000000}"/>
    <hyperlink ref="F185" r:id="rId12" xr:uid="{00000000-0004-0000-0400-00000B000000}"/>
    <hyperlink ref="F192" r:id="rId13" xr:uid="{00000000-0004-0000-0400-00000C000000}"/>
    <hyperlink ref="F206" r:id="rId14" xr:uid="{00000000-0004-0000-0400-00000D000000}"/>
    <hyperlink ref="F209" r:id="rId15" xr:uid="{00000000-0004-0000-0400-00000E000000}"/>
    <hyperlink ref="F215" r:id="rId16" xr:uid="{00000000-0004-0000-0400-00000F000000}"/>
    <hyperlink ref="F218" r:id="rId17" xr:uid="{00000000-0004-0000-0400-000010000000}"/>
    <hyperlink ref="F227" r:id="rId18" xr:uid="{00000000-0004-0000-0400-000011000000}"/>
    <hyperlink ref="F233" r:id="rId19" xr:uid="{00000000-0004-0000-0400-000012000000}"/>
    <hyperlink ref="F239" r:id="rId20" xr:uid="{00000000-0004-0000-0400-000013000000}"/>
    <hyperlink ref="F253" r:id="rId21" xr:uid="{00000000-0004-0000-0400-000014000000}"/>
    <hyperlink ref="F273" r:id="rId22" xr:uid="{00000000-0004-0000-0400-000015000000}"/>
    <hyperlink ref="F275" r:id="rId23" xr:uid="{00000000-0004-0000-0400-000016000000}"/>
    <hyperlink ref="F287" r:id="rId24" xr:uid="{00000000-0004-0000-0400-000017000000}"/>
    <hyperlink ref="F297" r:id="rId25" xr:uid="{00000000-0004-0000-0400-000018000000}"/>
    <hyperlink ref="F305" r:id="rId26" xr:uid="{00000000-0004-0000-0400-000019000000}"/>
    <hyperlink ref="F314" r:id="rId27" xr:uid="{00000000-0004-0000-0400-00001A000000}"/>
    <hyperlink ref="F324" r:id="rId28" xr:uid="{00000000-0004-0000-0400-00001B000000}"/>
    <hyperlink ref="F333" r:id="rId29" xr:uid="{00000000-0004-0000-0400-00001C000000}"/>
    <hyperlink ref="F361" r:id="rId30" xr:uid="{00000000-0004-0000-0400-00001D000000}"/>
    <hyperlink ref="F377" r:id="rId31" xr:uid="{00000000-0004-0000-0400-00001E000000}"/>
    <hyperlink ref="F384" r:id="rId32" xr:uid="{00000000-0004-0000-0400-00001F000000}"/>
    <hyperlink ref="F390" r:id="rId33" xr:uid="{00000000-0004-0000-0400-000020000000}"/>
    <hyperlink ref="F396" r:id="rId34" xr:uid="{00000000-0004-0000-0400-000021000000}"/>
    <hyperlink ref="F400" r:id="rId35" xr:uid="{00000000-0004-0000-0400-000022000000}"/>
    <hyperlink ref="F402" r:id="rId36" xr:uid="{00000000-0004-0000-0400-000023000000}"/>
    <hyperlink ref="F409" r:id="rId37" xr:uid="{00000000-0004-0000-0400-000024000000}"/>
    <hyperlink ref="F420" r:id="rId38" xr:uid="{00000000-0004-0000-0400-000025000000}"/>
    <hyperlink ref="F427" r:id="rId39" xr:uid="{00000000-0004-0000-0400-000026000000}"/>
    <hyperlink ref="F429" r:id="rId40" xr:uid="{00000000-0004-0000-0400-000027000000}"/>
    <hyperlink ref="F431" r:id="rId41" xr:uid="{00000000-0004-0000-0400-000028000000}"/>
    <hyperlink ref="F441" r:id="rId42" xr:uid="{00000000-0004-0000-0400-000029000000}"/>
    <hyperlink ref="F443" r:id="rId43" xr:uid="{00000000-0004-0000-0400-00002A000000}"/>
    <hyperlink ref="F450" r:id="rId44" xr:uid="{00000000-0004-0000-0400-00002B000000}"/>
    <hyperlink ref="F464" r:id="rId45" xr:uid="{00000000-0004-0000-0400-00002C000000}"/>
    <hyperlink ref="F478" r:id="rId46" xr:uid="{00000000-0004-0000-0400-00002D000000}"/>
    <hyperlink ref="F485" r:id="rId47" xr:uid="{00000000-0004-0000-0400-00002E000000}"/>
    <hyperlink ref="F487" r:id="rId48" xr:uid="{00000000-0004-0000-0400-00002F000000}"/>
    <hyperlink ref="F503" r:id="rId49" xr:uid="{00000000-0004-0000-0400-000030000000}"/>
    <hyperlink ref="F513" r:id="rId50" xr:uid="{00000000-0004-0000-0400-000031000000}"/>
    <hyperlink ref="F523" r:id="rId51" xr:uid="{00000000-0004-0000-0400-000032000000}"/>
    <hyperlink ref="F567" r:id="rId52" xr:uid="{00000000-0004-0000-0400-000033000000}"/>
    <hyperlink ref="F573" r:id="rId53" xr:uid="{00000000-0004-0000-0400-000034000000}"/>
    <hyperlink ref="F593" r:id="rId54" xr:uid="{00000000-0004-0000-0400-000035000000}"/>
    <hyperlink ref="F596" r:id="rId55" xr:uid="{00000000-0004-0000-0400-000036000000}"/>
    <hyperlink ref="F602" r:id="rId56" xr:uid="{00000000-0004-0000-0400-000037000000}"/>
    <hyperlink ref="F608" r:id="rId57" xr:uid="{00000000-0004-0000-0400-000038000000}"/>
    <hyperlink ref="F614" r:id="rId58" xr:uid="{00000000-0004-0000-0400-000039000000}"/>
    <hyperlink ref="F620" r:id="rId59" xr:uid="{00000000-0004-0000-0400-00003A000000}"/>
    <hyperlink ref="F659" r:id="rId60" xr:uid="{00000000-0004-0000-0400-00003B000000}"/>
    <hyperlink ref="F661" r:id="rId61" xr:uid="{00000000-0004-0000-0400-00003C000000}"/>
    <hyperlink ref="F664" r:id="rId62" xr:uid="{00000000-0004-0000-0400-00003D000000}"/>
    <hyperlink ref="F666" r:id="rId63" xr:uid="{00000000-0004-0000-0400-00003E000000}"/>
    <hyperlink ref="F669" r:id="rId64" xr:uid="{00000000-0004-0000-0400-00003F000000}"/>
    <hyperlink ref="F671" r:id="rId65" xr:uid="{00000000-0004-0000-0400-000040000000}"/>
    <hyperlink ref="F675" r:id="rId66" xr:uid="{00000000-0004-0000-0400-000041000000}"/>
    <hyperlink ref="F692" r:id="rId67" xr:uid="{00000000-0004-0000-0400-000042000000}"/>
    <hyperlink ref="F705" r:id="rId68" xr:uid="{00000000-0004-0000-0400-000043000000}"/>
    <hyperlink ref="F720" r:id="rId69" xr:uid="{00000000-0004-0000-0400-000044000000}"/>
    <hyperlink ref="F731" r:id="rId70" xr:uid="{00000000-0004-0000-0400-000045000000}"/>
    <hyperlink ref="F741" r:id="rId71" xr:uid="{00000000-0004-0000-0400-000046000000}"/>
    <hyperlink ref="F750" r:id="rId72" xr:uid="{00000000-0004-0000-0400-000047000000}"/>
    <hyperlink ref="F753" r:id="rId73" xr:uid="{00000000-0004-0000-0400-000048000000}"/>
    <hyperlink ref="F762" r:id="rId74" xr:uid="{00000000-0004-0000-0400-000049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75"/>
  <headerFooter>
    <oddFooter>&amp;CStrana &amp;P z &amp;N</oddFooter>
  </headerFooter>
  <drawing r:id="rId7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695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99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109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7" t="str">
        <f>'Rekapitulace stavby'!K6</f>
        <v>VODOVOD SENOHRABY - TECHNICKÁ OPATŘENÍ NA VODOVODNÍ SÍTI</v>
      </c>
      <c r="F7" s="318"/>
      <c r="G7" s="318"/>
      <c r="H7" s="318"/>
      <c r="L7" s="21"/>
    </row>
    <row r="8" spans="2:46" s="1" customFormat="1" ht="12" customHeight="1">
      <c r="B8" s="33"/>
      <c r="D8" s="28" t="s">
        <v>110</v>
      </c>
      <c r="L8" s="33"/>
    </row>
    <row r="9" spans="2:46" s="1" customFormat="1" ht="16.5" customHeight="1">
      <c r="B9" s="33"/>
      <c r="E9" s="300" t="s">
        <v>1607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>
        <f>'Rekapitulace stavby'!AN8</f>
        <v>46008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26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25</v>
      </c>
      <c r="J17" s="29" t="str">
        <f>'Rekapitulace stavby'!AN13</f>
        <v>25117947</v>
      </c>
      <c r="L17" s="33"/>
    </row>
    <row r="18" spans="2:12" s="1" customFormat="1" ht="18" customHeight="1">
      <c r="B18" s="33"/>
      <c r="E18" s="319" t="str">
        <f>'Rekapitulace stavby'!E14</f>
        <v>ZEPRIS  s.r.o.</v>
      </c>
      <c r="F18" s="283"/>
      <c r="G18" s="283"/>
      <c r="H18" s="283"/>
      <c r="I18" s="28" t="s">
        <v>28</v>
      </c>
      <c r="J18" s="29" t="str">
        <f>'Rekapitulace stavby'!AN14</f>
        <v>CZ699004936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31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25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92"/>
      <c r="E27" s="287" t="s">
        <v>19</v>
      </c>
      <c r="F27" s="287"/>
      <c r="G27" s="287"/>
      <c r="H27" s="287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38</v>
      </c>
      <c r="J30" s="64">
        <f>ROUND(J90, 2)</f>
        <v>1531398.49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" customHeight="1">
      <c r="B33" s="33"/>
      <c r="D33" s="53" t="s">
        <v>42</v>
      </c>
      <c r="E33" s="28" t="s">
        <v>43</v>
      </c>
      <c r="F33" s="84">
        <f>ROUND((SUM(BE90:BE694)),  2)</f>
        <v>1531398.49</v>
      </c>
      <c r="I33" s="94">
        <v>0.21</v>
      </c>
      <c r="J33" s="84">
        <f>ROUND(((SUM(BE90:BE694))*I33),  2)</f>
        <v>321593.68</v>
      </c>
      <c r="L33" s="33"/>
    </row>
    <row r="34" spans="2:12" s="1" customFormat="1" ht="14.4" customHeight="1">
      <c r="B34" s="33"/>
      <c r="E34" s="28" t="s">
        <v>44</v>
      </c>
      <c r="F34" s="84">
        <f>ROUND((SUM(BF90:BF694)),  2)</f>
        <v>0</v>
      </c>
      <c r="I34" s="94">
        <v>0.12</v>
      </c>
      <c r="J34" s="84">
        <f>ROUND(((SUM(BF90:BF694))*I34),  2)</f>
        <v>0</v>
      </c>
      <c r="L34" s="33"/>
    </row>
    <row r="35" spans="2:12" s="1" customFormat="1" ht="14.4" hidden="1" customHeight="1">
      <c r="B35" s="33"/>
      <c r="E35" s="28" t="s">
        <v>45</v>
      </c>
      <c r="F35" s="84">
        <f>ROUND((SUM(BG90:BG694)),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46</v>
      </c>
      <c r="F36" s="84">
        <f>ROUND((SUM(BH90:BH694)),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47</v>
      </c>
      <c r="F37" s="84">
        <f>ROUND((SUM(BI90:BI694)),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48</v>
      </c>
      <c r="E39" s="55"/>
      <c r="F39" s="55"/>
      <c r="G39" s="97" t="s">
        <v>49</v>
      </c>
      <c r="H39" s="98" t="s">
        <v>50</v>
      </c>
      <c r="I39" s="55"/>
      <c r="J39" s="99">
        <f>SUM(J30:J37)</f>
        <v>1852992.17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7" t="str">
        <f>E7</f>
        <v>VODOVOD SENOHRABY - TECHNICKÁ OPATŘENÍ NA VODOVODNÍ SÍTI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300" t="str">
        <f>E9</f>
        <v>SO 03.2 - ŘAD PRO POSÍLENÍ ZÁSOBOVÁNÍ SENOHRAB - SEVER</v>
      </c>
      <c r="F50" s="316"/>
      <c r="G50" s="316"/>
      <c r="H50" s="316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Senohraby</v>
      </c>
      <c r="I52" s="28" t="s">
        <v>23</v>
      </c>
      <c r="J52" s="50">
        <f>IF(J12="","",J12)</f>
        <v>46008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24</v>
      </c>
      <c r="F54" s="26" t="str">
        <f>E15</f>
        <v>Obec Senohraby</v>
      </c>
      <c r="I54" s="28" t="s">
        <v>30</v>
      </c>
      <c r="J54" s="31" t="str">
        <f>E21</f>
        <v>Vodohospodářský rozvoj a výstavba a.s.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ZEPRIS  s.r.o.</v>
      </c>
      <c r="I55" s="28" t="s">
        <v>34</v>
      </c>
      <c r="J55" s="31" t="str">
        <f>E24</f>
        <v>M. Morská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115</v>
      </c>
      <c r="D57" s="95"/>
      <c r="E57" s="95"/>
      <c r="F57" s="95"/>
      <c r="G57" s="95"/>
      <c r="H57" s="95"/>
      <c r="I57" s="95"/>
      <c r="J57" s="102" t="s">
        <v>116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70</v>
      </c>
      <c r="J59" s="64">
        <f>J90</f>
        <v>1531398.49</v>
      </c>
      <c r="L59" s="33"/>
      <c r="AU59" s="18" t="s">
        <v>117</v>
      </c>
    </row>
    <row r="60" spans="2:47" s="8" customFormat="1" ht="24.9" customHeight="1">
      <c r="B60" s="104"/>
      <c r="D60" s="105" t="s">
        <v>118</v>
      </c>
      <c r="E60" s="106"/>
      <c r="F60" s="106"/>
      <c r="G60" s="106"/>
      <c r="H60" s="106"/>
      <c r="I60" s="106"/>
      <c r="J60" s="107">
        <f>J91</f>
        <v>1438800.49</v>
      </c>
      <c r="L60" s="104"/>
    </row>
    <row r="61" spans="2:47" s="9" customFormat="1" ht="19.95" customHeight="1">
      <c r="B61" s="108"/>
      <c r="D61" s="109" t="s">
        <v>457</v>
      </c>
      <c r="E61" s="110"/>
      <c r="F61" s="110"/>
      <c r="G61" s="110"/>
      <c r="H61" s="110"/>
      <c r="I61" s="110"/>
      <c r="J61" s="111">
        <f>J92</f>
        <v>717081.49</v>
      </c>
      <c r="L61" s="108"/>
    </row>
    <row r="62" spans="2:47" s="9" customFormat="1" ht="19.95" customHeight="1">
      <c r="B62" s="108"/>
      <c r="D62" s="109" t="s">
        <v>458</v>
      </c>
      <c r="E62" s="110"/>
      <c r="F62" s="110"/>
      <c r="G62" s="110"/>
      <c r="H62" s="110"/>
      <c r="I62" s="110"/>
      <c r="J62" s="111">
        <f>J388</f>
        <v>7104.14</v>
      </c>
      <c r="L62" s="108"/>
    </row>
    <row r="63" spans="2:47" s="9" customFormat="1" ht="19.95" customHeight="1">
      <c r="B63" s="108"/>
      <c r="D63" s="109" t="s">
        <v>459</v>
      </c>
      <c r="E63" s="110"/>
      <c r="F63" s="110"/>
      <c r="G63" s="110"/>
      <c r="H63" s="110"/>
      <c r="I63" s="110"/>
      <c r="J63" s="111">
        <f>J396</f>
        <v>30517.1</v>
      </c>
      <c r="L63" s="108"/>
    </row>
    <row r="64" spans="2:47" s="9" customFormat="1" ht="19.95" customHeight="1">
      <c r="B64" s="108"/>
      <c r="D64" s="109" t="s">
        <v>1608</v>
      </c>
      <c r="E64" s="110"/>
      <c r="F64" s="110"/>
      <c r="G64" s="110"/>
      <c r="H64" s="110"/>
      <c r="I64" s="110"/>
      <c r="J64" s="111">
        <f>J435</f>
        <v>27629.9</v>
      </c>
      <c r="L64" s="108"/>
    </row>
    <row r="65" spans="2:12" s="9" customFormat="1" ht="19.95" customHeight="1">
      <c r="B65" s="108"/>
      <c r="D65" s="109" t="s">
        <v>119</v>
      </c>
      <c r="E65" s="110"/>
      <c r="F65" s="110"/>
      <c r="G65" s="110"/>
      <c r="H65" s="110"/>
      <c r="I65" s="110"/>
      <c r="J65" s="111">
        <f>J466</f>
        <v>616274.18000000005</v>
      </c>
      <c r="L65" s="108"/>
    </row>
    <row r="66" spans="2:12" s="9" customFormat="1" ht="19.95" customHeight="1">
      <c r="B66" s="108"/>
      <c r="D66" s="109" t="s">
        <v>120</v>
      </c>
      <c r="E66" s="110"/>
      <c r="F66" s="110"/>
      <c r="G66" s="110"/>
      <c r="H66" s="110"/>
      <c r="I66" s="110"/>
      <c r="J66" s="111">
        <f>J636</f>
        <v>3079</v>
      </c>
      <c r="L66" s="108"/>
    </row>
    <row r="67" spans="2:12" s="9" customFormat="1" ht="19.95" customHeight="1">
      <c r="B67" s="108"/>
      <c r="D67" s="109" t="s">
        <v>121</v>
      </c>
      <c r="E67" s="110"/>
      <c r="F67" s="110"/>
      <c r="G67" s="110"/>
      <c r="H67" s="110"/>
      <c r="I67" s="110"/>
      <c r="J67" s="111">
        <f>J649</f>
        <v>24643.75</v>
      </c>
      <c r="L67" s="108"/>
    </row>
    <row r="68" spans="2:12" s="9" customFormat="1" ht="19.95" customHeight="1">
      <c r="B68" s="108"/>
      <c r="D68" s="109" t="s">
        <v>460</v>
      </c>
      <c r="E68" s="110"/>
      <c r="F68" s="110"/>
      <c r="G68" s="110"/>
      <c r="H68" s="110"/>
      <c r="I68" s="110"/>
      <c r="J68" s="111">
        <f>J672</f>
        <v>12470.93</v>
      </c>
      <c r="L68" s="108"/>
    </row>
    <row r="69" spans="2:12" s="8" customFormat="1" ht="24.9" customHeight="1">
      <c r="B69" s="104"/>
      <c r="D69" s="105" t="s">
        <v>125</v>
      </c>
      <c r="E69" s="106"/>
      <c r="F69" s="106"/>
      <c r="G69" s="106"/>
      <c r="H69" s="106"/>
      <c r="I69" s="106"/>
      <c r="J69" s="107">
        <f>J681</f>
        <v>92598</v>
      </c>
      <c r="L69" s="104"/>
    </row>
    <row r="70" spans="2:12" s="9" customFormat="1" ht="19.95" customHeight="1">
      <c r="B70" s="108"/>
      <c r="D70" s="109" t="s">
        <v>126</v>
      </c>
      <c r="E70" s="110"/>
      <c r="F70" s="110"/>
      <c r="G70" s="110"/>
      <c r="H70" s="110"/>
      <c r="I70" s="110"/>
      <c r="J70" s="111">
        <f>J682</f>
        <v>92598</v>
      </c>
      <c r="L70" s="108"/>
    </row>
    <row r="71" spans="2:12" s="1" customFormat="1" ht="21.75" customHeight="1">
      <c r="B71" s="33"/>
      <c r="L71" s="33"/>
    </row>
    <row r="72" spans="2:12" s="1" customFormat="1" ht="6.9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" customHeight="1">
      <c r="B77" s="33"/>
      <c r="C77" s="22" t="s">
        <v>128</v>
      </c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17" t="str">
        <f>E7</f>
        <v>VODOVOD SENOHRABY - TECHNICKÁ OPATŘENÍ NA VODOVODNÍ SÍTI</v>
      </c>
      <c r="F80" s="318"/>
      <c r="G80" s="318"/>
      <c r="H80" s="318"/>
      <c r="L80" s="33"/>
    </row>
    <row r="81" spans="2:65" s="1" customFormat="1" ht="12" customHeight="1">
      <c r="B81" s="33"/>
      <c r="C81" s="28" t="s">
        <v>110</v>
      </c>
      <c r="L81" s="33"/>
    </row>
    <row r="82" spans="2:65" s="1" customFormat="1" ht="16.5" customHeight="1">
      <c r="B82" s="33"/>
      <c r="E82" s="300" t="str">
        <f>E9</f>
        <v>SO 03.2 - ŘAD PRO POSÍLENÍ ZÁSOBOVÁNÍ SENOHRAB - SEVER</v>
      </c>
      <c r="F82" s="316"/>
      <c r="G82" s="316"/>
      <c r="H82" s="316"/>
      <c r="L82" s="33"/>
    </row>
    <row r="83" spans="2:65" s="1" customFormat="1" ht="6.9" customHeight="1">
      <c r="B83" s="33"/>
      <c r="L83" s="33"/>
    </row>
    <row r="84" spans="2:65" s="1" customFormat="1" ht="12" customHeight="1">
      <c r="B84" s="33"/>
      <c r="C84" s="28" t="s">
        <v>21</v>
      </c>
      <c r="F84" s="26" t="str">
        <f>F12</f>
        <v>k.ú. Senohraby</v>
      </c>
      <c r="I84" s="28" t="s">
        <v>23</v>
      </c>
      <c r="J84" s="50">
        <f>IF(J12="","",J12)</f>
        <v>46008</v>
      </c>
      <c r="L84" s="33"/>
    </row>
    <row r="85" spans="2:65" s="1" customFormat="1" ht="6.9" customHeight="1">
      <c r="B85" s="33"/>
      <c r="L85" s="33"/>
    </row>
    <row r="86" spans="2:65" s="1" customFormat="1" ht="25.65" customHeight="1">
      <c r="B86" s="33"/>
      <c r="C86" s="28" t="s">
        <v>24</v>
      </c>
      <c r="F86" s="26" t="str">
        <f>E15</f>
        <v>Obec Senohraby</v>
      </c>
      <c r="I86" s="28" t="s">
        <v>30</v>
      </c>
      <c r="J86" s="31" t="str">
        <f>E21</f>
        <v>Vodohospodářský rozvoj a výstavba a.s.</v>
      </c>
      <c r="L86" s="33"/>
    </row>
    <row r="87" spans="2:65" s="1" customFormat="1" ht="15.15" customHeight="1">
      <c r="B87" s="33"/>
      <c r="C87" s="28" t="s">
        <v>29</v>
      </c>
      <c r="F87" s="26" t="str">
        <f>IF(E18="","",E18)</f>
        <v>ZEPRIS  s.r.o.</v>
      </c>
      <c r="I87" s="28" t="s">
        <v>34</v>
      </c>
      <c r="J87" s="31" t="str">
        <f>E24</f>
        <v>M. Morská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12"/>
      <c r="C89" s="113" t="s">
        <v>129</v>
      </c>
      <c r="D89" s="114" t="s">
        <v>57</v>
      </c>
      <c r="E89" s="114" t="s">
        <v>53</v>
      </c>
      <c r="F89" s="114" t="s">
        <v>54</v>
      </c>
      <c r="G89" s="114" t="s">
        <v>130</v>
      </c>
      <c r="H89" s="114" t="s">
        <v>131</v>
      </c>
      <c r="I89" s="114" t="s">
        <v>132</v>
      </c>
      <c r="J89" s="114" t="s">
        <v>116</v>
      </c>
      <c r="K89" s="115" t="s">
        <v>133</v>
      </c>
      <c r="L89" s="112"/>
      <c r="M89" s="57" t="s">
        <v>19</v>
      </c>
      <c r="N89" s="58" t="s">
        <v>42</v>
      </c>
      <c r="O89" s="58" t="s">
        <v>134</v>
      </c>
      <c r="P89" s="58" t="s">
        <v>135</v>
      </c>
      <c r="Q89" s="58" t="s">
        <v>136</v>
      </c>
      <c r="R89" s="58" t="s">
        <v>137</v>
      </c>
      <c r="S89" s="58" t="s">
        <v>138</v>
      </c>
      <c r="T89" s="59" t="s">
        <v>139</v>
      </c>
    </row>
    <row r="90" spans="2:65" s="1" customFormat="1" ht="22.8" customHeight="1">
      <c r="B90" s="33"/>
      <c r="C90" s="62" t="s">
        <v>140</v>
      </c>
      <c r="J90" s="116">
        <f>BK90</f>
        <v>1531398.49</v>
      </c>
      <c r="L90" s="33"/>
      <c r="M90" s="60"/>
      <c r="N90" s="51"/>
      <c r="O90" s="51"/>
      <c r="P90" s="117">
        <f>P91+P681</f>
        <v>0</v>
      </c>
      <c r="Q90" s="51"/>
      <c r="R90" s="117">
        <f>R91+R681</f>
        <v>6.1372645299999995</v>
      </c>
      <c r="S90" s="51"/>
      <c r="T90" s="118">
        <f>T91+T681</f>
        <v>14.277500000000002</v>
      </c>
      <c r="AT90" s="18" t="s">
        <v>71</v>
      </c>
      <c r="AU90" s="18" t="s">
        <v>117</v>
      </c>
      <c r="BK90" s="119">
        <f>BK91+BK681</f>
        <v>1531398.49</v>
      </c>
    </row>
    <row r="91" spans="2:65" s="11" customFormat="1" ht="25.95" customHeight="1">
      <c r="B91" s="120"/>
      <c r="D91" s="121" t="s">
        <v>71</v>
      </c>
      <c r="E91" s="122" t="s">
        <v>141</v>
      </c>
      <c r="F91" s="122" t="s">
        <v>142</v>
      </c>
      <c r="I91" s="123"/>
      <c r="J91" s="124">
        <f>BK91</f>
        <v>1438800.49</v>
      </c>
      <c r="L91" s="120"/>
      <c r="M91" s="125"/>
      <c r="P91" s="126">
        <f>P92+P388+P396+P435+P466+P636+P649+P672</f>
        <v>0</v>
      </c>
      <c r="R91" s="126">
        <f>R92+R388+R396+R435+R466+R636+R649+R672</f>
        <v>4.7300345299999993</v>
      </c>
      <c r="T91" s="127">
        <f>T92+T388+T396+T435+T466+T636+T649+T672</f>
        <v>14.277500000000002</v>
      </c>
      <c r="AR91" s="121" t="s">
        <v>79</v>
      </c>
      <c r="AT91" s="128" t="s">
        <v>71</v>
      </c>
      <c r="AU91" s="128" t="s">
        <v>72</v>
      </c>
      <c r="AY91" s="121" t="s">
        <v>143</v>
      </c>
      <c r="BK91" s="129">
        <f>BK92+BK388+BK396+BK435+BK466+BK636+BK649+BK672</f>
        <v>1438800.49</v>
      </c>
    </row>
    <row r="92" spans="2:65" s="11" customFormat="1" ht="22.8" customHeight="1">
      <c r="B92" s="120"/>
      <c r="D92" s="121" t="s">
        <v>71</v>
      </c>
      <c r="E92" s="130" t="s">
        <v>79</v>
      </c>
      <c r="F92" s="130" t="s">
        <v>462</v>
      </c>
      <c r="I92" s="123"/>
      <c r="J92" s="131">
        <f>BK92</f>
        <v>717081.49</v>
      </c>
      <c r="L92" s="120"/>
      <c r="M92" s="125"/>
      <c r="P92" s="126">
        <f>SUM(P93:P387)</f>
        <v>0</v>
      </c>
      <c r="R92" s="126">
        <f>SUM(R93:R387)</f>
        <v>0.51245339999999995</v>
      </c>
      <c r="T92" s="127">
        <f>SUM(T93:T387)</f>
        <v>14.255000000000001</v>
      </c>
      <c r="AR92" s="121" t="s">
        <v>79</v>
      </c>
      <c r="AT92" s="128" t="s">
        <v>71</v>
      </c>
      <c r="AU92" s="128" t="s">
        <v>79</v>
      </c>
      <c r="AY92" s="121" t="s">
        <v>143</v>
      </c>
      <c r="BK92" s="129">
        <f>SUM(BK93:BK387)</f>
        <v>717081.49</v>
      </c>
    </row>
    <row r="93" spans="2:65" s="1" customFormat="1" ht="37.799999999999997" customHeight="1">
      <c r="B93" s="33"/>
      <c r="C93" s="132" t="s">
        <v>79</v>
      </c>
      <c r="D93" s="132" t="s">
        <v>146</v>
      </c>
      <c r="E93" s="133" t="s">
        <v>1609</v>
      </c>
      <c r="F93" s="134" t="s">
        <v>1610</v>
      </c>
      <c r="G93" s="135" t="s">
        <v>494</v>
      </c>
      <c r="H93" s="136">
        <v>15.5</v>
      </c>
      <c r="I93" s="137">
        <v>118</v>
      </c>
      <c r="J93" s="138">
        <f>ROUND(I93*H93,2)</f>
        <v>1829</v>
      </c>
      <c r="K93" s="134" t="s">
        <v>150</v>
      </c>
      <c r="L93" s="33"/>
      <c r="M93" s="139" t="s">
        <v>19</v>
      </c>
      <c r="N93" s="140" t="s">
        <v>43</v>
      </c>
      <c r="P93" s="141">
        <f>O93*H93</f>
        <v>0</v>
      </c>
      <c r="Q93" s="141">
        <v>0</v>
      </c>
      <c r="R93" s="141">
        <f>Q93*H93</f>
        <v>0</v>
      </c>
      <c r="S93" s="141">
        <v>0.44</v>
      </c>
      <c r="T93" s="142">
        <f>S93*H93</f>
        <v>6.82</v>
      </c>
      <c r="AR93" s="143" t="s">
        <v>168</v>
      </c>
      <c r="AT93" s="143" t="s">
        <v>146</v>
      </c>
      <c r="AU93" s="143" t="s">
        <v>81</v>
      </c>
      <c r="AY93" s="18" t="s">
        <v>143</v>
      </c>
      <c r="BE93" s="144">
        <f>IF(N93="základní",J93,0)</f>
        <v>1829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79</v>
      </c>
      <c r="BK93" s="144">
        <f>ROUND(I93*H93,2)</f>
        <v>1829</v>
      </c>
      <c r="BL93" s="18" t="s">
        <v>168</v>
      </c>
      <c r="BM93" s="143" t="s">
        <v>1611</v>
      </c>
    </row>
    <row r="94" spans="2:65" s="1" customFormat="1">
      <c r="B94" s="33"/>
      <c r="D94" s="145" t="s">
        <v>152</v>
      </c>
      <c r="F94" s="146" t="s">
        <v>1612</v>
      </c>
      <c r="I94" s="147"/>
      <c r="L94" s="33"/>
      <c r="M94" s="148"/>
      <c r="T94" s="54"/>
      <c r="AT94" s="18" t="s">
        <v>152</v>
      </c>
      <c r="AU94" s="18" t="s">
        <v>81</v>
      </c>
    </row>
    <row r="95" spans="2:65" s="12" customFormat="1">
      <c r="B95" s="159"/>
      <c r="D95" s="160" t="s">
        <v>158</v>
      </c>
      <c r="E95" s="161" t="s">
        <v>19</v>
      </c>
      <c r="F95" s="162" t="s">
        <v>1613</v>
      </c>
      <c r="H95" s="161" t="s">
        <v>19</v>
      </c>
      <c r="I95" s="163"/>
      <c r="L95" s="159"/>
      <c r="M95" s="164"/>
      <c r="T95" s="165"/>
      <c r="AT95" s="161" t="s">
        <v>158</v>
      </c>
      <c r="AU95" s="161" t="s">
        <v>81</v>
      </c>
      <c r="AV95" s="12" t="s">
        <v>79</v>
      </c>
      <c r="AW95" s="12" t="s">
        <v>33</v>
      </c>
      <c r="AX95" s="12" t="s">
        <v>72</v>
      </c>
      <c r="AY95" s="161" t="s">
        <v>143</v>
      </c>
    </row>
    <row r="96" spans="2:65" s="13" customFormat="1">
      <c r="B96" s="166"/>
      <c r="D96" s="160" t="s">
        <v>158</v>
      </c>
      <c r="E96" s="167" t="s">
        <v>19</v>
      </c>
      <c r="F96" s="168" t="s">
        <v>1614</v>
      </c>
      <c r="H96" s="169">
        <v>7</v>
      </c>
      <c r="I96" s="170"/>
      <c r="L96" s="166"/>
      <c r="M96" s="171"/>
      <c r="T96" s="172"/>
      <c r="AT96" s="167" t="s">
        <v>158</v>
      </c>
      <c r="AU96" s="167" t="s">
        <v>81</v>
      </c>
      <c r="AV96" s="13" t="s">
        <v>81</v>
      </c>
      <c r="AW96" s="13" t="s">
        <v>33</v>
      </c>
      <c r="AX96" s="13" t="s">
        <v>72</v>
      </c>
      <c r="AY96" s="167" t="s">
        <v>143</v>
      </c>
    </row>
    <row r="97" spans="2:65" s="12" customFormat="1">
      <c r="B97" s="159"/>
      <c r="D97" s="160" t="s">
        <v>158</v>
      </c>
      <c r="E97" s="161" t="s">
        <v>19</v>
      </c>
      <c r="F97" s="162" t="s">
        <v>1615</v>
      </c>
      <c r="H97" s="161" t="s">
        <v>19</v>
      </c>
      <c r="I97" s="163"/>
      <c r="L97" s="159"/>
      <c r="M97" s="164"/>
      <c r="T97" s="165"/>
      <c r="AT97" s="161" t="s">
        <v>158</v>
      </c>
      <c r="AU97" s="161" t="s">
        <v>81</v>
      </c>
      <c r="AV97" s="12" t="s">
        <v>79</v>
      </c>
      <c r="AW97" s="12" t="s">
        <v>33</v>
      </c>
      <c r="AX97" s="12" t="s">
        <v>72</v>
      </c>
      <c r="AY97" s="161" t="s">
        <v>143</v>
      </c>
    </row>
    <row r="98" spans="2:65" s="13" customFormat="1">
      <c r="B98" s="166"/>
      <c r="D98" s="160" t="s">
        <v>158</v>
      </c>
      <c r="E98" s="167" t="s">
        <v>19</v>
      </c>
      <c r="F98" s="168" t="s">
        <v>1616</v>
      </c>
      <c r="H98" s="169">
        <v>6.25</v>
      </c>
      <c r="I98" s="170"/>
      <c r="L98" s="166"/>
      <c r="M98" s="171"/>
      <c r="T98" s="172"/>
      <c r="AT98" s="167" t="s">
        <v>158</v>
      </c>
      <c r="AU98" s="167" t="s">
        <v>81</v>
      </c>
      <c r="AV98" s="13" t="s">
        <v>81</v>
      </c>
      <c r="AW98" s="13" t="s">
        <v>33</v>
      </c>
      <c r="AX98" s="13" t="s">
        <v>72</v>
      </c>
      <c r="AY98" s="167" t="s">
        <v>143</v>
      </c>
    </row>
    <row r="99" spans="2:65" s="12" customFormat="1">
      <c r="B99" s="159"/>
      <c r="D99" s="160" t="s">
        <v>158</v>
      </c>
      <c r="E99" s="161" t="s">
        <v>19</v>
      </c>
      <c r="F99" s="162" t="s">
        <v>1617</v>
      </c>
      <c r="H99" s="161" t="s">
        <v>19</v>
      </c>
      <c r="I99" s="163"/>
      <c r="L99" s="159"/>
      <c r="M99" s="164"/>
      <c r="T99" s="165"/>
      <c r="AT99" s="161" t="s">
        <v>158</v>
      </c>
      <c r="AU99" s="161" t="s">
        <v>81</v>
      </c>
      <c r="AV99" s="12" t="s">
        <v>79</v>
      </c>
      <c r="AW99" s="12" t="s">
        <v>33</v>
      </c>
      <c r="AX99" s="12" t="s">
        <v>72</v>
      </c>
      <c r="AY99" s="161" t="s">
        <v>143</v>
      </c>
    </row>
    <row r="100" spans="2:65" s="13" customFormat="1">
      <c r="B100" s="166"/>
      <c r="D100" s="160" t="s">
        <v>158</v>
      </c>
      <c r="E100" s="167" t="s">
        <v>19</v>
      </c>
      <c r="F100" s="168" t="s">
        <v>1618</v>
      </c>
      <c r="H100" s="169">
        <v>2.25</v>
      </c>
      <c r="I100" s="170"/>
      <c r="L100" s="166"/>
      <c r="M100" s="171"/>
      <c r="T100" s="172"/>
      <c r="AT100" s="167" t="s">
        <v>158</v>
      </c>
      <c r="AU100" s="167" t="s">
        <v>81</v>
      </c>
      <c r="AV100" s="13" t="s">
        <v>81</v>
      </c>
      <c r="AW100" s="13" t="s">
        <v>33</v>
      </c>
      <c r="AX100" s="13" t="s">
        <v>72</v>
      </c>
      <c r="AY100" s="167" t="s">
        <v>143</v>
      </c>
    </row>
    <row r="101" spans="2:65" s="14" customFormat="1">
      <c r="B101" s="173"/>
      <c r="D101" s="160" t="s">
        <v>158</v>
      </c>
      <c r="E101" s="174" t="s">
        <v>19</v>
      </c>
      <c r="F101" s="175" t="s">
        <v>267</v>
      </c>
      <c r="H101" s="176">
        <v>15.5</v>
      </c>
      <c r="I101" s="177"/>
      <c r="L101" s="173"/>
      <c r="M101" s="178"/>
      <c r="T101" s="179"/>
      <c r="AT101" s="174" t="s">
        <v>158</v>
      </c>
      <c r="AU101" s="174" t="s">
        <v>81</v>
      </c>
      <c r="AV101" s="14" t="s">
        <v>168</v>
      </c>
      <c r="AW101" s="14" t="s">
        <v>33</v>
      </c>
      <c r="AX101" s="14" t="s">
        <v>79</v>
      </c>
      <c r="AY101" s="174" t="s">
        <v>143</v>
      </c>
    </row>
    <row r="102" spans="2:65" s="1" customFormat="1" ht="33" customHeight="1">
      <c r="B102" s="33"/>
      <c r="C102" s="132" t="s">
        <v>81</v>
      </c>
      <c r="D102" s="132" t="s">
        <v>146</v>
      </c>
      <c r="E102" s="133" t="s">
        <v>1619</v>
      </c>
      <c r="F102" s="134" t="s">
        <v>1620</v>
      </c>
      <c r="G102" s="135" t="s">
        <v>494</v>
      </c>
      <c r="H102" s="136">
        <v>15.5</v>
      </c>
      <c r="I102" s="137">
        <v>91.8</v>
      </c>
      <c r="J102" s="138">
        <f>ROUND(I102*H102,2)</f>
        <v>1422.9</v>
      </c>
      <c r="K102" s="134" t="s">
        <v>150</v>
      </c>
      <c r="L102" s="33"/>
      <c r="M102" s="139" t="s">
        <v>19</v>
      </c>
      <c r="N102" s="140" t="s">
        <v>43</v>
      </c>
      <c r="P102" s="141">
        <f>O102*H102</f>
        <v>0</v>
      </c>
      <c r="Q102" s="141">
        <v>0</v>
      </c>
      <c r="R102" s="141">
        <f>Q102*H102</f>
        <v>0</v>
      </c>
      <c r="S102" s="141">
        <v>0.22</v>
      </c>
      <c r="T102" s="142">
        <f>S102*H102</f>
        <v>3.41</v>
      </c>
      <c r="AR102" s="143" t="s">
        <v>168</v>
      </c>
      <c r="AT102" s="143" t="s">
        <v>146</v>
      </c>
      <c r="AU102" s="143" t="s">
        <v>81</v>
      </c>
      <c r="AY102" s="18" t="s">
        <v>143</v>
      </c>
      <c r="BE102" s="144">
        <f>IF(N102="základní",J102,0)</f>
        <v>1422.9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79</v>
      </c>
      <c r="BK102" s="144">
        <f>ROUND(I102*H102,2)</f>
        <v>1422.9</v>
      </c>
      <c r="BL102" s="18" t="s">
        <v>168</v>
      </c>
      <c r="BM102" s="143" t="s">
        <v>1621</v>
      </c>
    </row>
    <row r="103" spans="2:65" s="1" customFormat="1">
      <c r="B103" s="33"/>
      <c r="D103" s="145" t="s">
        <v>152</v>
      </c>
      <c r="F103" s="146" t="s">
        <v>1622</v>
      </c>
      <c r="I103" s="147"/>
      <c r="L103" s="33"/>
      <c r="M103" s="148"/>
      <c r="T103" s="54"/>
      <c r="AT103" s="18" t="s">
        <v>152</v>
      </c>
      <c r="AU103" s="18" t="s">
        <v>81</v>
      </c>
    </row>
    <row r="104" spans="2:65" s="1" customFormat="1" ht="24.15" customHeight="1">
      <c r="B104" s="33"/>
      <c r="C104" s="132" t="s">
        <v>163</v>
      </c>
      <c r="D104" s="132" t="s">
        <v>146</v>
      </c>
      <c r="E104" s="133" t="s">
        <v>1623</v>
      </c>
      <c r="F104" s="134" t="s">
        <v>1624</v>
      </c>
      <c r="G104" s="135" t="s">
        <v>494</v>
      </c>
      <c r="H104" s="136">
        <v>35</v>
      </c>
      <c r="I104" s="137">
        <v>64.8</v>
      </c>
      <c r="J104" s="138">
        <f>ROUND(I104*H104,2)</f>
        <v>2268</v>
      </c>
      <c r="K104" s="134" t="s">
        <v>150</v>
      </c>
      <c r="L104" s="33"/>
      <c r="M104" s="139" t="s">
        <v>19</v>
      </c>
      <c r="N104" s="140" t="s">
        <v>43</v>
      </c>
      <c r="P104" s="141">
        <f>O104*H104</f>
        <v>0</v>
      </c>
      <c r="Q104" s="141">
        <v>1.0000000000000001E-5</v>
      </c>
      <c r="R104" s="141">
        <f>Q104*H104</f>
        <v>3.5000000000000005E-4</v>
      </c>
      <c r="S104" s="141">
        <v>0.115</v>
      </c>
      <c r="T104" s="142">
        <f>S104*H104</f>
        <v>4.0250000000000004</v>
      </c>
      <c r="AR104" s="143" t="s">
        <v>168</v>
      </c>
      <c r="AT104" s="143" t="s">
        <v>146</v>
      </c>
      <c r="AU104" s="143" t="s">
        <v>81</v>
      </c>
      <c r="AY104" s="18" t="s">
        <v>143</v>
      </c>
      <c r="BE104" s="144">
        <f>IF(N104="základní",J104,0)</f>
        <v>2268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79</v>
      </c>
      <c r="BK104" s="144">
        <f>ROUND(I104*H104,2)</f>
        <v>2268</v>
      </c>
      <c r="BL104" s="18" t="s">
        <v>168</v>
      </c>
      <c r="BM104" s="143" t="s">
        <v>1625</v>
      </c>
    </row>
    <row r="105" spans="2:65" s="1" customFormat="1">
      <c r="B105" s="33"/>
      <c r="D105" s="145" t="s">
        <v>152</v>
      </c>
      <c r="F105" s="146" t="s">
        <v>1626</v>
      </c>
      <c r="I105" s="147"/>
      <c r="L105" s="33"/>
      <c r="M105" s="148"/>
      <c r="T105" s="54"/>
      <c r="AT105" s="18" t="s">
        <v>152</v>
      </c>
      <c r="AU105" s="18" t="s">
        <v>81</v>
      </c>
    </row>
    <row r="106" spans="2:65" s="12" customFormat="1">
      <c r="B106" s="159"/>
      <c r="D106" s="160" t="s">
        <v>158</v>
      </c>
      <c r="E106" s="161" t="s">
        <v>19</v>
      </c>
      <c r="F106" s="162" t="s">
        <v>246</v>
      </c>
      <c r="H106" s="161" t="s">
        <v>19</v>
      </c>
      <c r="I106" s="163"/>
      <c r="L106" s="159"/>
      <c r="M106" s="164"/>
      <c r="T106" s="165"/>
      <c r="AT106" s="161" t="s">
        <v>158</v>
      </c>
      <c r="AU106" s="161" t="s">
        <v>81</v>
      </c>
      <c r="AV106" s="12" t="s">
        <v>79</v>
      </c>
      <c r="AW106" s="12" t="s">
        <v>33</v>
      </c>
      <c r="AX106" s="12" t="s">
        <v>72</v>
      </c>
      <c r="AY106" s="161" t="s">
        <v>143</v>
      </c>
    </row>
    <row r="107" spans="2:65" s="12" customFormat="1">
      <c r="B107" s="159"/>
      <c r="D107" s="160" t="s">
        <v>158</v>
      </c>
      <c r="E107" s="161" t="s">
        <v>19</v>
      </c>
      <c r="F107" s="162" t="s">
        <v>467</v>
      </c>
      <c r="H107" s="161" t="s">
        <v>19</v>
      </c>
      <c r="I107" s="163"/>
      <c r="L107" s="159"/>
      <c r="M107" s="164"/>
      <c r="T107" s="165"/>
      <c r="AT107" s="161" t="s">
        <v>158</v>
      </c>
      <c r="AU107" s="161" t="s">
        <v>81</v>
      </c>
      <c r="AV107" s="12" t="s">
        <v>79</v>
      </c>
      <c r="AW107" s="12" t="s">
        <v>33</v>
      </c>
      <c r="AX107" s="12" t="s">
        <v>72</v>
      </c>
      <c r="AY107" s="161" t="s">
        <v>143</v>
      </c>
    </row>
    <row r="108" spans="2:65" s="12" customFormat="1">
      <c r="B108" s="159"/>
      <c r="D108" s="160" t="s">
        <v>158</v>
      </c>
      <c r="E108" s="161" t="s">
        <v>19</v>
      </c>
      <c r="F108" s="162" t="s">
        <v>498</v>
      </c>
      <c r="H108" s="161" t="s">
        <v>19</v>
      </c>
      <c r="I108" s="163"/>
      <c r="L108" s="159"/>
      <c r="M108" s="164"/>
      <c r="T108" s="165"/>
      <c r="AT108" s="161" t="s">
        <v>158</v>
      </c>
      <c r="AU108" s="161" t="s">
        <v>81</v>
      </c>
      <c r="AV108" s="12" t="s">
        <v>79</v>
      </c>
      <c r="AW108" s="12" t="s">
        <v>33</v>
      </c>
      <c r="AX108" s="12" t="s">
        <v>72</v>
      </c>
      <c r="AY108" s="161" t="s">
        <v>143</v>
      </c>
    </row>
    <row r="109" spans="2:65" s="12" customFormat="1">
      <c r="B109" s="159"/>
      <c r="D109" s="160" t="s">
        <v>158</v>
      </c>
      <c r="E109" s="161" t="s">
        <v>19</v>
      </c>
      <c r="F109" s="162" t="s">
        <v>1627</v>
      </c>
      <c r="H109" s="161" t="s">
        <v>19</v>
      </c>
      <c r="I109" s="163"/>
      <c r="L109" s="159"/>
      <c r="M109" s="164"/>
      <c r="T109" s="165"/>
      <c r="AT109" s="161" t="s">
        <v>158</v>
      </c>
      <c r="AU109" s="161" t="s">
        <v>81</v>
      </c>
      <c r="AV109" s="12" t="s">
        <v>79</v>
      </c>
      <c r="AW109" s="12" t="s">
        <v>33</v>
      </c>
      <c r="AX109" s="12" t="s">
        <v>72</v>
      </c>
      <c r="AY109" s="161" t="s">
        <v>143</v>
      </c>
    </row>
    <row r="110" spans="2:65" s="13" customFormat="1">
      <c r="B110" s="166"/>
      <c r="D110" s="160" t="s">
        <v>158</v>
      </c>
      <c r="E110" s="167" t="s">
        <v>19</v>
      </c>
      <c r="F110" s="168" t="s">
        <v>1628</v>
      </c>
      <c r="H110" s="169">
        <v>35</v>
      </c>
      <c r="I110" s="170"/>
      <c r="L110" s="166"/>
      <c r="M110" s="171"/>
      <c r="T110" s="172"/>
      <c r="AT110" s="167" t="s">
        <v>158</v>
      </c>
      <c r="AU110" s="167" t="s">
        <v>81</v>
      </c>
      <c r="AV110" s="13" t="s">
        <v>81</v>
      </c>
      <c r="AW110" s="13" t="s">
        <v>33</v>
      </c>
      <c r="AX110" s="13" t="s">
        <v>79</v>
      </c>
      <c r="AY110" s="167" t="s">
        <v>143</v>
      </c>
    </row>
    <row r="111" spans="2:65" s="1" customFormat="1" ht="16.5" customHeight="1">
      <c r="B111" s="33"/>
      <c r="C111" s="132" t="s">
        <v>168</v>
      </c>
      <c r="D111" s="132" t="s">
        <v>146</v>
      </c>
      <c r="E111" s="133" t="s">
        <v>476</v>
      </c>
      <c r="F111" s="134" t="s">
        <v>477</v>
      </c>
      <c r="G111" s="135" t="s">
        <v>478</v>
      </c>
      <c r="H111" s="136">
        <v>240</v>
      </c>
      <c r="I111" s="137">
        <v>61.3</v>
      </c>
      <c r="J111" s="138">
        <f>ROUND(I111*H111,2)</f>
        <v>14712</v>
      </c>
      <c r="K111" s="134" t="s">
        <v>150</v>
      </c>
      <c r="L111" s="33"/>
      <c r="M111" s="139" t="s">
        <v>19</v>
      </c>
      <c r="N111" s="140" t="s">
        <v>43</v>
      </c>
      <c r="P111" s="141">
        <f>O111*H111</f>
        <v>0</v>
      </c>
      <c r="Q111" s="141">
        <v>3.0000000000000001E-5</v>
      </c>
      <c r="R111" s="141">
        <f>Q111*H111</f>
        <v>7.1999999999999998E-3</v>
      </c>
      <c r="S111" s="141">
        <v>0</v>
      </c>
      <c r="T111" s="142">
        <f>S111*H111</f>
        <v>0</v>
      </c>
      <c r="AR111" s="143" t="s">
        <v>168</v>
      </c>
      <c r="AT111" s="143" t="s">
        <v>146</v>
      </c>
      <c r="AU111" s="143" t="s">
        <v>81</v>
      </c>
      <c r="AY111" s="18" t="s">
        <v>143</v>
      </c>
      <c r="BE111" s="144">
        <f>IF(N111="základní",J111,0)</f>
        <v>14712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79</v>
      </c>
      <c r="BK111" s="144">
        <f>ROUND(I111*H111,2)</f>
        <v>14712</v>
      </c>
      <c r="BL111" s="18" t="s">
        <v>168</v>
      </c>
      <c r="BM111" s="143" t="s">
        <v>1629</v>
      </c>
    </row>
    <row r="112" spans="2:65" s="1" customFormat="1">
      <c r="B112" s="33"/>
      <c r="D112" s="145" t="s">
        <v>152</v>
      </c>
      <c r="F112" s="146" t="s">
        <v>480</v>
      </c>
      <c r="I112" s="147"/>
      <c r="L112" s="33"/>
      <c r="M112" s="148"/>
      <c r="T112" s="54"/>
      <c r="AT112" s="18" t="s">
        <v>152</v>
      </c>
      <c r="AU112" s="18" t="s">
        <v>81</v>
      </c>
    </row>
    <row r="113" spans="2:65" s="1" customFormat="1" ht="24.15" customHeight="1">
      <c r="B113" s="33"/>
      <c r="C113" s="132" t="s">
        <v>172</v>
      </c>
      <c r="D113" s="132" t="s">
        <v>146</v>
      </c>
      <c r="E113" s="133" t="s">
        <v>481</v>
      </c>
      <c r="F113" s="134" t="s">
        <v>482</v>
      </c>
      <c r="G113" s="135" t="s">
        <v>483</v>
      </c>
      <c r="H113" s="136">
        <v>10</v>
      </c>
      <c r="I113" s="137">
        <v>53</v>
      </c>
      <c r="J113" s="138">
        <f>ROUND(I113*H113,2)</f>
        <v>530</v>
      </c>
      <c r="K113" s="134" t="s">
        <v>150</v>
      </c>
      <c r="L113" s="33"/>
      <c r="M113" s="139" t="s">
        <v>19</v>
      </c>
      <c r="N113" s="140" t="s">
        <v>43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168</v>
      </c>
      <c r="AT113" s="143" t="s">
        <v>146</v>
      </c>
      <c r="AU113" s="143" t="s">
        <v>81</v>
      </c>
      <c r="AY113" s="18" t="s">
        <v>143</v>
      </c>
      <c r="BE113" s="144">
        <f>IF(N113="základní",J113,0)</f>
        <v>530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79</v>
      </c>
      <c r="BK113" s="144">
        <f>ROUND(I113*H113,2)</f>
        <v>530</v>
      </c>
      <c r="BL113" s="18" t="s">
        <v>168</v>
      </c>
      <c r="BM113" s="143" t="s">
        <v>1630</v>
      </c>
    </row>
    <row r="114" spans="2:65" s="1" customFormat="1">
      <c r="B114" s="33"/>
      <c r="D114" s="145" t="s">
        <v>152</v>
      </c>
      <c r="F114" s="146" t="s">
        <v>485</v>
      </c>
      <c r="I114" s="147"/>
      <c r="L114" s="33"/>
      <c r="M114" s="148"/>
      <c r="T114" s="54"/>
      <c r="AT114" s="18" t="s">
        <v>152</v>
      </c>
      <c r="AU114" s="18" t="s">
        <v>81</v>
      </c>
    </row>
    <row r="115" spans="2:65" s="1" customFormat="1" ht="16.5" customHeight="1">
      <c r="B115" s="33"/>
      <c r="C115" s="132" t="s">
        <v>177</v>
      </c>
      <c r="D115" s="132" t="s">
        <v>146</v>
      </c>
      <c r="E115" s="133" t="s">
        <v>492</v>
      </c>
      <c r="F115" s="134" t="s">
        <v>493</v>
      </c>
      <c r="G115" s="135" t="s">
        <v>494</v>
      </c>
      <c r="H115" s="136">
        <v>115</v>
      </c>
      <c r="I115" s="137">
        <v>60.8</v>
      </c>
      <c r="J115" s="138">
        <f>ROUND(I115*H115,2)</f>
        <v>6992</v>
      </c>
      <c r="K115" s="134" t="s">
        <v>150</v>
      </c>
      <c r="L115" s="33"/>
      <c r="M115" s="139" t="s">
        <v>19</v>
      </c>
      <c r="N115" s="140" t="s">
        <v>43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168</v>
      </c>
      <c r="AT115" s="143" t="s">
        <v>146</v>
      </c>
      <c r="AU115" s="143" t="s">
        <v>81</v>
      </c>
      <c r="AY115" s="18" t="s">
        <v>143</v>
      </c>
      <c r="BE115" s="144">
        <f>IF(N115="základní",J115,0)</f>
        <v>6992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79</v>
      </c>
      <c r="BK115" s="144">
        <f>ROUND(I115*H115,2)</f>
        <v>6992</v>
      </c>
      <c r="BL115" s="18" t="s">
        <v>168</v>
      </c>
      <c r="BM115" s="143" t="s">
        <v>1631</v>
      </c>
    </row>
    <row r="116" spans="2:65" s="1" customFormat="1">
      <c r="B116" s="33"/>
      <c r="D116" s="145" t="s">
        <v>152</v>
      </c>
      <c r="F116" s="146" t="s">
        <v>496</v>
      </c>
      <c r="I116" s="147"/>
      <c r="L116" s="33"/>
      <c r="M116" s="148"/>
      <c r="T116" s="54"/>
      <c r="AT116" s="18" t="s">
        <v>152</v>
      </c>
      <c r="AU116" s="18" t="s">
        <v>81</v>
      </c>
    </row>
    <row r="117" spans="2:65" s="12" customFormat="1">
      <c r="B117" s="159"/>
      <c r="D117" s="160" t="s">
        <v>158</v>
      </c>
      <c r="E117" s="161" t="s">
        <v>19</v>
      </c>
      <c r="F117" s="162" t="s">
        <v>246</v>
      </c>
      <c r="H117" s="161" t="s">
        <v>19</v>
      </c>
      <c r="I117" s="163"/>
      <c r="L117" s="159"/>
      <c r="M117" s="164"/>
      <c r="T117" s="165"/>
      <c r="AT117" s="161" t="s">
        <v>158</v>
      </c>
      <c r="AU117" s="161" t="s">
        <v>81</v>
      </c>
      <c r="AV117" s="12" t="s">
        <v>79</v>
      </c>
      <c r="AW117" s="12" t="s">
        <v>33</v>
      </c>
      <c r="AX117" s="12" t="s">
        <v>72</v>
      </c>
      <c r="AY117" s="161" t="s">
        <v>143</v>
      </c>
    </row>
    <row r="118" spans="2:65" s="12" customFormat="1">
      <c r="B118" s="159"/>
      <c r="D118" s="160" t="s">
        <v>158</v>
      </c>
      <c r="E118" s="161" t="s">
        <v>19</v>
      </c>
      <c r="F118" s="162" t="s">
        <v>467</v>
      </c>
      <c r="H118" s="161" t="s">
        <v>19</v>
      </c>
      <c r="I118" s="163"/>
      <c r="L118" s="159"/>
      <c r="M118" s="164"/>
      <c r="T118" s="165"/>
      <c r="AT118" s="161" t="s">
        <v>158</v>
      </c>
      <c r="AU118" s="161" t="s">
        <v>81</v>
      </c>
      <c r="AV118" s="12" t="s">
        <v>79</v>
      </c>
      <c r="AW118" s="12" t="s">
        <v>33</v>
      </c>
      <c r="AX118" s="12" t="s">
        <v>72</v>
      </c>
      <c r="AY118" s="161" t="s">
        <v>143</v>
      </c>
    </row>
    <row r="119" spans="2:65" s="12" customFormat="1">
      <c r="B119" s="159"/>
      <c r="D119" s="160" t="s">
        <v>158</v>
      </c>
      <c r="E119" s="161" t="s">
        <v>19</v>
      </c>
      <c r="F119" s="162" t="s">
        <v>521</v>
      </c>
      <c r="H119" s="161" t="s">
        <v>19</v>
      </c>
      <c r="I119" s="163"/>
      <c r="L119" s="159"/>
      <c r="M119" s="164"/>
      <c r="T119" s="165"/>
      <c r="AT119" s="161" t="s">
        <v>158</v>
      </c>
      <c r="AU119" s="161" t="s">
        <v>81</v>
      </c>
      <c r="AV119" s="12" t="s">
        <v>79</v>
      </c>
      <c r="AW119" s="12" t="s">
        <v>33</v>
      </c>
      <c r="AX119" s="12" t="s">
        <v>72</v>
      </c>
      <c r="AY119" s="161" t="s">
        <v>143</v>
      </c>
    </row>
    <row r="120" spans="2:65" s="12" customFormat="1">
      <c r="B120" s="159"/>
      <c r="D120" s="160" t="s">
        <v>158</v>
      </c>
      <c r="E120" s="161" t="s">
        <v>19</v>
      </c>
      <c r="F120" s="162" t="s">
        <v>498</v>
      </c>
      <c r="H120" s="161" t="s">
        <v>19</v>
      </c>
      <c r="I120" s="163"/>
      <c r="L120" s="159"/>
      <c r="M120" s="164"/>
      <c r="T120" s="165"/>
      <c r="AT120" s="161" t="s">
        <v>158</v>
      </c>
      <c r="AU120" s="161" t="s">
        <v>81</v>
      </c>
      <c r="AV120" s="12" t="s">
        <v>79</v>
      </c>
      <c r="AW120" s="12" t="s">
        <v>33</v>
      </c>
      <c r="AX120" s="12" t="s">
        <v>72</v>
      </c>
      <c r="AY120" s="161" t="s">
        <v>143</v>
      </c>
    </row>
    <row r="121" spans="2:65" s="12" customFormat="1">
      <c r="B121" s="159"/>
      <c r="D121" s="160" t="s">
        <v>158</v>
      </c>
      <c r="E121" s="161" t="s">
        <v>19</v>
      </c>
      <c r="F121" s="162" t="s">
        <v>499</v>
      </c>
      <c r="H121" s="161" t="s">
        <v>19</v>
      </c>
      <c r="I121" s="163"/>
      <c r="L121" s="159"/>
      <c r="M121" s="164"/>
      <c r="T121" s="165"/>
      <c r="AT121" s="161" t="s">
        <v>158</v>
      </c>
      <c r="AU121" s="161" t="s">
        <v>81</v>
      </c>
      <c r="AV121" s="12" t="s">
        <v>79</v>
      </c>
      <c r="AW121" s="12" t="s">
        <v>33</v>
      </c>
      <c r="AX121" s="12" t="s">
        <v>72</v>
      </c>
      <c r="AY121" s="161" t="s">
        <v>143</v>
      </c>
    </row>
    <row r="122" spans="2:65" s="13" customFormat="1">
      <c r="B122" s="166"/>
      <c r="D122" s="160" t="s">
        <v>158</v>
      </c>
      <c r="E122" s="167" t="s">
        <v>19</v>
      </c>
      <c r="F122" s="168" t="s">
        <v>1632</v>
      </c>
      <c r="H122" s="169">
        <v>15</v>
      </c>
      <c r="I122" s="170"/>
      <c r="L122" s="166"/>
      <c r="M122" s="171"/>
      <c r="T122" s="172"/>
      <c r="AT122" s="167" t="s">
        <v>158</v>
      </c>
      <c r="AU122" s="167" t="s">
        <v>81</v>
      </c>
      <c r="AV122" s="13" t="s">
        <v>81</v>
      </c>
      <c r="AW122" s="13" t="s">
        <v>33</v>
      </c>
      <c r="AX122" s="13" t="s">
        <v>72</v>
      </c>
      <c r="AY122" s="167" t="s">
        <v>143</v>
      </c>
    </row>
    <row r="123" spans="2:65" s="13" customFormat="1">
      <c r="B123" s="166"/>
      <c r="D123" s="160" t="s">
        <v>158</v>
      </c>
      <c r="E123" s="167" t="s">
        <v>19</v>
      </c>
      <c r="F123" s="168" t="s">
        <v>1633</v>
      </c>
      <c r="H123" s="169">
        <v>100</v>
      </c>
      <c r="I123" s="170"/>
      <c r="L123" s="166"/>
      <c r="M123" s="171"/>
      <c r="T123" s="172"/>
      <c r="AT123" s="167" t="s">
        <v>158</v>
      </c>
      <c r="AU123" s="167" t="s">
        <v>81</v>
      </c>
      <c r="AV123" s="13" t="s">
        <v>81</v>
      </c>
      <c r="AW123" s="13" t="s">
        <v>33</v>
      </c>
      <c r="AX123" s="13" t="s">
        <v>72</v>
      </c>
      <c r="AY123" s="167" t="s">
        <v>143</v>
      </c>
    </row>
    <row r="124" spans="2:65" s="14" customFormat="1">
      <c r="B124" s="173"/>
      <c r="D124" s="160" t="s">
        <v>158</v>
      </c>
      <c r="E124" s="174" t="s">
        <v>19</v>
      </c>
      <c r="F124" s="175" t="s">
        <v>267</v>
      </c>
      <c r="H124" s="176">
        <v>115</v>
      </c>
      <c r="I124" s="177"/>
      <c r="L124" s="173"/>
      <c r="M124" s="178"/>
      <c r="T124" s="179"/>
      <c r="AT124" s="174" t="s">
        <v>158</v>
      </c>
      <c r="AU124" s="174" t="s">
        <v>81</v>
      </c>
      <c r="AV124" s="14" t="s">
        <v>168</v>
      </c>
      <c r="AW124" s="14" t="s">
        <v>33</v>
      </c>
      <c r="AX124" s="14" t="s">
        <v>79</v>
      </c>
      <c r="AY124" s="174" t="s">
        <v>143</v>
      </c>
    </row>
    <row r="125" spans="2:65" s="1" customFormat="1" ht="24.15" customHeight="1">
      <c r="B125" s="33"/>
      <c r="C125" s="132" t="s">
        <v>182</v>
      </c>
      <c r="D125" s="132" t="s">
        <v>146</v>
      </c>
      <c r="E125" s="133" t="s">
        <v>1634</v>
      </c>
      <c r="F125" s="134" t="s">
        <v>1635</v>
      </c>
      <c r="G125" s="135" t="s">
        <v>511</v>
      </c>
      <c r="H125" s="136">
        <v>1.655</v>
      </c>
      <c r="I125" s="137">
        <v>783.6</v>
      </c>
      <c r="J125" s="138">
        <f>ROUND(I125*H125,2)</f>
        <v>1296.8599999999999</v>
      </c>
      <c r="K125" s="134" t="s">
        <v>150</v>
      </c>
      <c r="L125" s="33"/>
      <c r="M125" s="139" t="s">
        <v>19</v>
      </c>
      <c r="N125" s="140" t="s">
        <v>43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168</v>
      </c>
      <c r="AT125" s="143" t="s">
        <v>146</v>
      </c>
      <c r="AU125" s="143" t="s">
        <v>81</v>
      </c>
      <c r="AY125" s="18" t="s">
        <v>143</v>
      </c>
      <c r="BE125" s="144">
        <f>IF(N125="základní",J125,0)</f>
        <v>1296.8599999999999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79</v>
      </c>
      <c r="BK125" s="144">
        <f>ROUND(I125*H125,2)</f>
        <v>1296.8599999999999</v>
      </c>
      <c r="BL125" s="18" t="s">
        <v>168</v>
      </c>
      <c r="BM125" s="143" t="s">
        <v>1636</v>
      </c>
    </row>
    <row r="126" spans="2:65" s="1" customFormat="1">
      <c r="B126" s="33"/>
      <c r="D126" s="145" t="s">
        <v>152</v>
      </c>
      <c r="F126" s="146" t="s">
        <v>1637</v>
      </c>
      <c r="I126" s="147"/>
      <c r="L126" s="33"/>
      <c r="M126" s="148"/>
      <c r="T126" s="54"/>
      <c r="AT126" s="18" t="s">
        <v>152</v>
      </c>
      <c r="AU126" s="18" t="s">
        <v>81</v>
      </c>
    </row>
    <row r="127" spans="2:65" s="12" customFormat="1">
      <c r="B127" s="159"/>
      <c r="D127" s="160" t="s">
        <v>158</v>
      </c>
      <c r="E127" s="161" t="s">
        <v>19</v>
      </c>
      <c r="F127" s="162" t="s">
        <v>1613</v>
      </c>
      <c r="H127" s="161" t="s">
        <v>19</v>
      </c>
      <c r="I127" s="163"/>
      <c r="L127" s="159"/>
      <c r="M127" s="164"/>
      <c r="T127" s="165"/>
      <c r="AT127" s="161" t="s">
        <v>158</v>
      </c>
      <c r="AU127" s="161" t="s">
        <v>81</v>
      </c>
      <c r="AV127" s="12" t="s">
        <v>79</v>
      </c>
      <c r="AW127" s="12" t="s">
        <v>33</v>
      </c>
      <c r="AX127" s="12" t="s">
        <v>72</v>
      </c>
      <c r="AY127" s="161" t="s">
        <v>143</v>
      </c>
    </row>
    <row r="128" spans="2:65" s="12" customFormat="1">
      <c r="B128" s="159"/>
      <c r="D128" s="160" t="s">
        <v>158</v>
      </c>
      <c r="E128" s="161" t="s">
        <v>19</v>
      </c>
      <c r="F128" s="162" t="s">
        <v>1615</v>
      </c>
      <c r="H128" s="161" t="s">
        <v>19</v>
      </c>
      <c r="I128" s="163"/>
      <c r="L128" s="159"/>
      <c r="M128" s="164"/>
      <c r="T128" s="165"/>
      <c r="AT128" s="161" t="s">
        <v>158</v>
      </c>
      <c r="AU128" s="161" t="s">
        <v>81</v>
      </c>
      <c r="AV128" s="12" t="s">
        <v>79</v>
      </c>
      <c r="AW128" s="12" t="s">
        <v>33</v>
      </c>
      <c r="AX128" s="12" t="s">
        <v>72</v>
      </c>
      <c r="AY128" s="161" t="s">
        <v>143</v>
      </c>
    </row>
    <row r="129" spans="2:65" s="13" customFormat="1">
      <c r="B129" s="166"/>
      <c r="D129" s="160" t="s">
        <v>158</v>
      </c>
      <c r="E129" s="167" t="s">
        <v>19</v>
      </c>
      <c r="F129" s="168" t="s">
        <v>1638</v>
      </c>
      <c r="H129" s="169">
        <v>12.5</v>
      </c>
      <c r="I129" s="170"/>
      <c r="L129" s="166"/>
      <c r="M129" s="171"/>
      <c r="T129" s="172"/>
      <c r="AT129" s="167" t="s">
        <v>158</v>
      </c>
      <c r="AU129" s="167" t="s">
        <v>81</v>
      </c>
      <c r="AV129" s="13" t="s">
        <v>81</v>
      </c>
      <c r="AW129" s="13" t="s">
        <v>33</v>
      </c>
      <c r="AX129" s="13" t="s">
        <v>72</v>
      </c>
      <c r="AY129" s="167" t="s">
        <v>143</v>
      </c>
    </row>
    <row r="130" spans="2:65" s="12" customFormat="1">
      <c r="B130" s="159"/>
      <c r="D130" s="160" t="s">
        <v>158</v>
      </c>
      <c r="E130" s="161" t="s">
        <v>19</v>
      </c>
      <c r="F130" s="162" t="s">
        <v>1617</v>
      </c>
      <c r="H130" s="161" t="s">
        <v>19</v>
      </c>
      <c r="I130" s="163"/>
      <c r="L130" s="159"/>
      <c r="M130" s="164"/>
      <c r="T130" s="165"/>
      <c r="AT130" s="161" t="s">
        <v>158</v>
      </c>
      <c r="AU130" s="161" t="s">
        <v>81</v>
      </c>
      <c r="AV130" s="12" t="s">
        <v>79</v>
      </c>
      <c r="AW130" s="12" t="s">
        <v>33</v>
      </c>
      <c r="AX130" s="12" t="s">
        <v>72</v>
      </c>
      <c r="AY130" s="161" t="s">
        <v>143</v>
      </c>
    </row>
    <row r="131" spans="2:65" s="13" customFormat="1">
      <c r="B131" s="166"/>
      <c r="D131" s="160" t="s">
        <v>158</v>
      </c>
      <c r="E131" s="167" t="s">
        <v>19</v>
      </c>
      <c r="F131" s="168" t="s">
        <v>1639</v>
      </c>
      <c r="H131" s="169">
        <v>4.05</v>
      </c>
      <c r="I131" s="170"/>
      <c r="L131" s="166"/>
      <c r="M131" s="171"/>
      <c r="T131" s="172"/>
      <c r="AT131" s="167" t="s">
        <v>158</v>
      </c>
      <c r="AU131" s="167" t="s">
        <v>81</v>
      </c>
      <c r="AV131" s="13" t="s">
        <v>81</v>
      </c>
      <c r="AW131" s="13" t="s">
        <v>33</v>
      </c>
      <c r="AX131" s="13" t="s">
        <v>72</v>
      </c>
      <c r="AY131" s="167" t="s">
        <v>143</v>
      </c>
    </row>
    <row r="132" spans="2:65" s="15" customFormat="1">
      <c r="B132" s="186"/>
      <c r="D132" s="160" t="s">
        <v>158</v>
      </c>
      <c r="E132" s="187" t="s">
        <v>19</v>
      </c>
      <c r="F132" s="188" t="s">
        <v>533</v>
      </c>
      <c r="H132" s="189">
        <v>16.55</v>
      </c>
      <c r="I132" s="190"/>
      <c r="L132" s="186"/>
      <c r="M132" s="191"/>
      <c r="T132" s="192"/>
      <c r="AT132" s="187" t="s">
        <v>158</v>
      </c>
      <c r="AU132" s="187" t="s">
        <v>81</v>
      </c>
      <c r="AV132" s="15" t="s">
        <v>163</v>
      </c>
      <c r="AW132" s="15" t="s">
        <v>33</v>
      </c>
      <c r="AX132" s="15" t="s">
        <v>72</v>
      </c>
      <c r="AY132" s="187" t="s">
        <v>143</v>
      </c>
    </row>
    <row r="133" spans="2:65" s="13" customFormat="1">
      <c r="B133" s="166"/>
      <c r="D133" s="160" t="s">
        <v>158</v>
      </c>
      <c r="E133" s="167" t="s">
        <v>19</v>
      </c>
      <c r="F133" s="168" t="s">
        <v>1640</v>
      </c>
      <c r="H133" s="169">
        <v>1.655</v>
      </c>
      <c r="I133" s="170"/>
      <c r="L133" s="166"/>
      <c r="M133" s="171"/>
      <c r="T133" s="172"/>
      <c r="AT133" s="167" t="s">
        <v>158</v>
      </c>
      <c r="AU133" s="167" t="s">
        <v>81</v>
      </c>
      <c r="AV133" s="13" t="s">
        <v>81</v>
      </c>
      <c r="AW133" s="13" t="s">
        <v>33</v>
      </c>
      <c r="AX133" s="13" t="s">
        <v>79</v>
      </c>
      <c r="AY133" s="167" t="s">
        <v>143</v>
      </c>
    </row>
    <row r="134" spans="2:65" s="1" customFormat="1" ht="24.15" customHeight="1">
      <c r="B134" s="33"/>
      <c r="C134" s="132" t="s">
        <v>144</v>
      </c>
      <c r="D134" s="132" t="s">
        <v>146</v>
      </c>
      <c r="E134" s="133" t="s">
        <v>1641</v>
      </c>
      <c r="F134" s="134" t="s">
        <v>1642</v>
      </c>
      <c r="G134" s="135" t="s">
        <v>511</v>
      </c>
      <c r="H134" s="136">
        <v>3.45</v>
      </c>
      <c r="I134" s="137">
        <v>653</v>
      </c>
      <c r="J134" s="138">
        <f>ROUND(I134*H134,2)</f>
        <v>2252.85</v>
      </c>
      <c r="K134" s="134" t="s">
        <v>150</v>
      </c>
      <c r="L134" s="33"/>
      <c r="M134" s="139" t="s">
        <v>19</v>
      </c>
      <c r="N134" s="140" t="s">
        <v>43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168</v>
      </c>
      <c r="AT134" s="143" t="s">
        <v>146</v>
      </c>
      <c r="AU134" s="143" t="s">
        <v>81</v>
      </c>
      <c r="AY134" s="18" t="s">
        <v>143</v>
      </c>
      <c r="BE134" s="144">
        <f>IF(N134="základní",J134,0)</f>
        <v>2252.85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79</v>
      </c>
      <c r="BK134" s="144">
        <f>ROUND(I134*H134,2)</f>
        <v>2252.85</v>
      </c>
      <c r="BL134" s="18" t="s">
        <v>168</v>
      </c>
      <c r="BM134" s="143" t="s">
        <v>1643</v>
      </c>
    </row>
    <row r="135" spans="2:65" s="1" customFormat="1">
      <c r="B135" s="33"/>
      <c r="D135" s="145" t="s">
        <v>152</v>
      </c>
      <c r="F135" s="146" t="s">
        <v>1644</v>
      </c>
      <c r="I135" s="147"/>
      <c r="L135" s="33"/>
      <c r="M135" s="148"/>
      <c r="T135" s="54"/>
      <c r="AT135" s="18" t="s">
        <v>152</v>
      </c>
      <c r="AU135" s="18" t="s">
        <v>81</v>
      </c>
    </row>
    <row r="136" spans="2:65" s="12" customFormat="1">
      <c r="B136" s="159"/>
      <c r="D136" s="160" t="s">
        <v>158</v>
      </c>
      <c r="E136" s="161" t="s">
        <v>19</v>
      </c>
      <c r="F136" s="162" t="s">
        <v>1167</v>
      </c>
      <c r="H136" s="161" t="s">
        <v>19</v>
      </c>
      <c r="I136" s="163"/>
      <c r="L136" s="159"/>
      <c r="M136" s="164"/>
      <c r="T136" s="165"/>
      <c r="AT136" s="161" t="s">
        <v>158</v>
      </c>
      <c r="AU136" s="161" t="s">
        <v>81</v>
      </c>
      <c r="AV136" s="12" t="s">
        <v>79</v>
      </c>
      <c r="AW136" s="12" t="s">
        <v>33</v>
      </c>
      <c r="AX136" s="12" t="s">
        <v>72</v>
      </c>
      <c r="AY136" s="161" t="s">
        <v>143</v>
      </c>
    </row>
    <row r="137" spans="2:65" s="12" customFormat="1">
      <c r="B137" s="159"/>
      <c r="D137" s="160" t="s">
        <v>158</v>
      </c>
      <c r="E137" s="161" t="s">
        <v>19</v>
      </c>
      <c r="F137" s="162" t="s">
        <v>1615</v>
      </c>
      <c r="H137" s="161" t="s">
        <v>19</v>
      </c>
      <c r="I137" s="163"/>
      <c r="L137" s="159"/>
      <c r="M137" s="164"/>
      <c r="T137" s="165"/>
      <c r="AT137" s="161" t="s">
        <v>158</v>
      </c>
      <c r="AU137" s="161" t="s">
        <v>81</v>
      </c>
      <c r="AV137" s="12" t="s">
        <v>79</v>
      </c>
      <c r="AW137" s="12" t="s">
        <v>33</v>
      </c>
      <c r="AX137" s="12" t="s">
        <v>72</v>
      </c>
      <c r="AY137" s="161" t="s">
        <v>143</v>
      </c>
    </row>
    <row r="138" spans="2:65" s="13" customFormat="1">
      <c r="B138" s="166"/>
      <c r="D138" s="160" t="s">
        <v>158</v>
      </c>
      <c r="E138" s="167" t="s">
        <v>19</v>
      </c>
      <c r="F138" s="168" t="s">
        <v>1645</v>
      </c>
      <c r="H138" s="169">
        <v>34.5</v>
      </c>
      <c r="I138" s="170"/>
      <c r="L138" s="166"/>
      <c r="M138" s="171"/>
      <c r="T138" s="172"/>
      <c r="AT138" s="167" t="s">
        <v>158</v>
      </c>
      <c r="AU138" s="167" t="s">
        <v>81</v>
      </c>
      <c r="AV138" s="13" t="s">
        <v>81</v>
      </c>
      <c r="AW138" s="13" t="s">
        <v>33</v>
      </c>
      <c r="AX138" s="13" t="s">
        <v>72</v>
      </c>
      <c r="AY138" s="167" t="s">
        <v>143</v>
      </c>
    </row>
    <row r="139" spans="2:65" s="15" customFormat="1">
      <c r="B139" s="186"/>
      <c r="D139" s="160" t="s">
        <v>158</v>
      </c>
      <c r="E139" s="187" t="s">
        <v>19</v>
      </c>
      <c r="F139" s="188" t="s">
        <v>533</v>
      </c>
      <c r="H139" s="189">
        <v>34.5</v>
      </c>
      <c r="I139" s="190"/>
      <c r="L139" s="186"/>
      <c r="M139" s="191"/>
      <c r="T139" s="192"/>
      <c r="AT139" s="187" t="s">
        <v>158</v>
      </c>
      <c r="AU139" s="187" t="s">
        <v>81</v>
      </c>
      <c r="AV139" s="15" t="s">
        <v>163</v>
      </c>
      <c r="AW139" s="15" t="s">
        <v>33</v>
      </c>
      <c r="AX139" s="15" t="s">
        <v>72</v>
      </c>
      <c r="AY139" s="187" t="s">
        <v>143</v>
      </c>
    </row>
    <row r="140" spans="2:65" s="13" customFormat="1">
      <c r="B140" s="166"/>
      <c r="D140" s="160" t="s">
        <v>158</v>
      </c>
      <c r="E140" s="167" t="s">
        <v>19</v>
      </c>
      <c r="F140" s="168" t="s">
        <v>1646</v>
      </c>
      <c r="H140" s="169">
        <v>3.45</v>
      </c>
      <c r="I140" s="170"/>
      <c r="L140" s="166"/>
      <c r="M140" s="171"/>
      <c r="T140" s="172"/>
      <c r="AT140" s="167" t="s">
        <v>158</v>
      </c>
      <c r="AU140" s="167" t="s">
        <v>81</v>
      </c>
      <c r="AV140" s="13" t="s">
        <v>81</v>
      </c>
      <c r="AW140" s="13" t="s">
        <v>33</v>
      </c>
      <c r="AX140" s="13" t="s">
        <v>79</v>
      </c>
      <c r="AY140" s="167" t="s">
        <v>143</v>
      </c>
    </row>
    <row r="141" spans="2:65" s="1" customFormat="1" ht="24.15" customHeight="1">
      <c r="B141" s="33"/>
      <c r="C141" s="132" t="s">
        <v>191</v>
      </c>
      <c r="D141" s="132" t="s">
        <v>146</v>
      </c>
      <c r="E141" s="133" t="s">
        <v>1647</v>
      </c>
      <c r="F141" s="134" t="s">
        <v>1648</v>
      </c>
      <c r="G141" s="135" t="s">
        <v>511</v>
      </c>
      <c r="H141" s="136">
        <v>4.9649999999999999</v>
      </c>
      <c r="I141" s="137">
        <v>1442</v>
      </c>
      <c r="J141" s="138">
        <f>ROUND(I141*H141,2)</f>
        <v>7159.53</v>
      </c>
      <c r="K141" s="134" t="s">
        <v>150</v>
      </c>
      <c r="L141" s="33"/>
      <c r="M141" s="139" t="s">
        <v>19</v>
      </c>
      <c r="N141" s="140" t="s">
        <v>43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168</v>
      </c>
      <c r="AT141" s="143" t="s">
        <v>146</v>
      </c>
      <c r="AU141" s="143" t="s">
        <v>81</v>
      </c>
      <c r="AY141" s="18" t="s">
        <v>143</v>
      </c>
      <c r="BE141" s="144">
        <f>IF(N141="základní",J141,0)</f>
        <v>7159.53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79</v>
      </c>
      <c r="BK141" s="144">
        <f>ROUND(I141*H141,2)</f>
        <v>7159.53</v>
      </c>
      <c r="BL141" s="18" t="s">
        <v>168</v>
      </c>
      <c r="BM141" s="143" t="s">
        <v>1649</v>
      </c>
    </row>
    <row r="142" spans="2:65" s="1" customFormat="1">
      <c r="B142" s="33"/>
      <c r="D142" s="145" t="s">
        <v>152</v>
      </c>
      <c r="F142" s="146" t="s">
        <v>1650</v>
      </c>
      <c r="I142" s="147"/>
      <c r="L142" s="33"/>
      <c r="M142" s="148"/>
      <c r="T142" s="54"/>
      <c r="AT142" s="18" t="s">
        <v>152</v>
      </c>
      <c r="AU142" s="18" t="s">
        <v>81</v>
      </c>
    </row>
    <row r="143" spans="2:65" s="12" customFormat="1">
      <c r="B143" s="159"/>
      <c r="D143" s="160" t="s">
        <v>158</v>
      </c>
      <c r="E143" s="161" t="s">
        <v>19</v>
      </c>
      <c r="F143" s="162" t="s">
        <v>1651</v>
      </c>
      <c r="H143" s="161" t="s">
        <v>19</v>
      </c>
      <c r="I143" s="163"/>
      <c r="L143" s="159"/>
      <c r="M143" s="164"/>
      <c r="T143" s="165"/>
      <c r="AT143" s="161" t="s">
        <v>158</v>
      </c>
      <c r="AU143" s="161" t="s">
        <v>81</v>
      </c>
      <c r="AV143" s="12" t="s">
        <v>79</v>
      </c>
      <c r="AW143" s="12" t="s">
        <v>33</v>
      </c>
      <c r="AX143" s="12" t="s">
        <v>72</v>
      </c>
      <c r="AY143" s="161" t="s">
        <v>143</v>
      </c>
    </row>
    <row r="144" spans="2:65" s="13" customFormat="1">
      <c r="B144" s="166"/>
      <c r="D144" s="160" t="s">
        <v>158</v>
      </c>
      <c r="E144" s="167" t="s">
        <v>19</v>
      </c>
      <c r="F144" s="168" t="s">
        <v>1652</v>
      </c>
      <c r="H144" s="169">
        <v>4.9649999999999999</v>
      </c>
      <c r="I144" s="170"/>
      <c r="L144" s="166"/>
      <c r="M144" s="171"/>
      <c r="T144" s="172"/>
      <c r="AT144" s="167" t="s">
        <v>158</v>
      </c>
      <c r="AU144" s="167" t="s">
        <v>81</v>
      </c>
      <c r="AV144" s="13" t="s">
        <v>81</v>
      </c>
      <c r="AW144" s="13" t="s">
        <v>33</v>
      </c>
      <c r="AX144" s="13" t="s">
        <v>79</v>
      </c>
      <c r="AY144" s="167" t="s">
        <v>143</v>
      </c>
    </row>
    <row r="145" spans="2:65" s="1" customFormat="1" ht="24.15" customHeight="1">
      <c r="B145" s="33"/>
      <c r="C145" s="132" t="s">
        <v>195</v>
      </c>
      <c r="D145" s="132" t="s">
        <v>146</v>
      </c>
      <c r="E145" s="133" t="s">
        <v>1653</v>
      </c>
      <c r="F145" s="134" t="s">
        <v>1654</v>
      </c>
      <c r="G145" s="135" t="s">
        <v>511</v>
      </c>
      <c r="H145" s="136">
        <v>10.365</v>
      </c>
      <c r="I145" s="137">
        <v>1030</v>
      </c>
      <c r="J145" s="138">
        <f>ROUND(I145*H145,2)</f>
        <v>10675.95</v>
      </c>
      <c r="K145" s="134" t="s">
        <v>150</v>
      </c>
      <c r="L145" s="33"/>
      <c r="M145" s="139" t="s">
        <v>19</v>
      </c>
      <c r="N145" s="140" t="s">
        <v>43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168</v>
      </c>
      <c r="AT145" s="143" t="s">
        <v>146</v>
      </c>
      <c r="AU145" s="143" t="s">
        <v>81</v>
      </c>
      <c r="AY145" s="18" t="s">
        <v>143</v>
      </c>
      <c r="BE145" s="144">
        <f>IF(N145="základní",J145,0)</f>
        <v>10675.95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79</v>
      </c>
      <c r="BK145" s="144">
        <f>ROUND(I145*H145,2)</f>
        <v>10675.95</v>
      </c>
      <c r="BL145" s="18" t="s">
        <v>168</v>
      </c>
      <c r="BM145" s="143" t="s">
        <v>1655</v>
      </c>
    </row>
    <row r="146" spans="2:65" s="1" customFormat="1">
      <c r="B146" s="33"/>
      <c r="D146" s="145" t="s">
        <v>152</v>
      </c>
      <c r="F146" s="146" t="s">
        <v>1656</v>
      </c>
      <c r="I146" s="147"/>
      <c r="L146" s="33"/>
      <c r="M146" s="148"/>
      <c r="T146" s="54"/>
      <c r="AT146" s="18" t="s">
        <v>152</v>
      </c>
      <c r="AU146" s="18" t="s">
        <v>81</v>
      </c>
    </row>
    <row r="147" spans="2:65" s="12" customFormat="1">
      <c r="B147" s="159"/>
      <c r="D147" s="160" t="s">
        <v>158</v>
      </c>
      <c r="E147" s="161" t="s">
        <v>19</v>
      </c>
      <c r="F147" s="162" t="s">
        <v>1657</v>
      </c>
      <c r="H147" s="161" t="s">
        <v>19</v>
      </c>
      <c r="I147" s="163"/>
      <c r="L147" s="159"/>
      <c r="M147" s="164"/>
      <c r="T147" s="165"/>
      <c r="AT147" s="161" t="s">
        <v>158</v>
      </c>
      <c r="AU147" s="161" t="s">
        <v>81</v>
      </c>
      <c r="AV147" s="12" t="s">
        <v>79</v>
      </c>
      <c r="AW147" s="12" t="s">
        <v>33</v>
      </c>
      <c r="AX147" s="12" t="s">
        <v>72</v>
      </c>
      <c r="AY147" s="161" t="s">
        <v>143</v>
      </c>
    </row>
    <row r="148" spans="2:65" s="13" customFormat="1">
      <c r="B148" s="166"/>
      <c r="D148" s="160" t="s">
        <v>158</v>
      </c>
      <c r="E148" s="167" t="s">
        <v>19</v>
      </c>
      <c r="F148" s="168" t="s">
        <v>1658</v>
      </c>
      <c r="H148" s="169">
        <v>10.365</v>
      </c>
      <c r="I148" s="170"/>
      <c r="L148" s="166"/>
      <c r="M148" s="171"/>
      <c r="T148" s="172"/>
      <c r="AT148" s="167" t="s">
        <v>158</v>
      </c>
      <c r="AU148" s="167" t="s">
        <v>81</v>
      </c>
      <c r="AV148" s="13" t="s">
        <v>81</v>
      </c>
      <c r="AW148" s="13" t="s">
        <v>33</v>
      </c>
      <c r="AX148" s="13" t="s">
        <v>79</v>
      </c>
      <c r="AY148" s="167" t="s">
        <v>143</v>
      </c>
    </row>
    <row r="149" spans="2:65" s="1" customFormat="1" ht="24.15" customHeight="1">
      <c r="B149" s="33"/>
      <c r="C149" s="132" t="s">
        <v>200</v>
      </c>
      <c r="D149" s="132" t="s">
        <v>146</v>
      </c>
      <c r="E149" s="133" t="s">
        <v>1659</v>
      </c>
      <c r="F149" s="134" t="s">
        <v>1660</v>
      </c>
      <c r="G149" s="135" t="s">
        <v>511</v>
      </c>
      <c r="H149" s="136">
        <v>4.9649999999999999</v>
      </c>
      <c r="I149" s="137">
        <v>1836</v>
      </c>
      <c r="J149" s="138">
        <f>ROUND(I149*H149,2)</f>
        <v>9115.74</v>
      </c>
      <c r="K149" s="134" t="s">
        <v>150</v>
      </c>
      <c r="L149" s="33"/>
      <c r="M149" s="139" t="s">
        <v>19</v>
      </c>
      <c r="N149" s="140" t="s">
        <v>43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168</v>
      </c>
      <c r="AT149" s="143" t="s">
        <v>146</v>
      </c>
      <c r="AU149" s="143" t="s">
        <v>81</v>
      </c>
      <c r="AY149" s="18" t="s">
        <v>143</v>
      </c>
      <c r="BE149" s="144">
        <f>IF(N149="základní",J149,0)</f>
        <v>9115.74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79</v>
      </c>
      <c r="BK149" s="144">
        <f>ROUND(I149*H149,2)</f>
        <v>9115.74</v>
      </c>
      <c r="BL149" s="18" t="s">
        <v>168</v>
      </c>
      <c r="BM149" s="143" t="s">
        <v>1661</v>
      </c>
    </row>
    <row r="150" spans="2:65" s="1" customFormat="1">
      <c r="B150" s="33"/>
      <c r="D150" s="145" t="s">
        <v>152</v>
      </c>
      <c r="F150" s="146" t="s">
        <v>1662</v>
      </c>
      <c r="I150" s="147"/>
      <c r="L150" s="33"/>
      <c r="M150" s="148"/>
      <c r="T150" s="54"/>
      <c r="AT150" s="18" t="s">
        <v>152</v>
      </c>
      <c r="AU150" s="18" t="s">
        <v>81</v>
      </c>
    </row>
    <row r="151" spans="2:65" s="12" customFormat="1">
      <c r="B151" s="159"/>
      <c r="D151" s="160" t="s">
        <v>158</v>
      </c>
      <c r="E151" s="161" t="s">
        <v>19</v>
      </c>
      <c r="F151" s="162" t="s">
        <v>1651</v>
      </c>
      <c r="H151" s="161" t="s">
        <v>19</v>
      </c>
      <c r="I151" s="163"/>
      <c r="L151" s="159"/>
      <c r="M151" s="164"/>
      <c r="T151" s="165"/>
      <c r="AT151" s="161" t="s">
        <v>158</v>
      </c>
      <c r="AU151" s="161" t="s">
        <v>81</v>
      </c>
      <c r="AV151" s="12" t="s">
        <v>79</v>
      </c>
      <c r="AW151" s="12" t="s">
        <v>33</v>
      </c>
      <c r="AX151" s="12" t="s">
        <v>72</v>
      </c>
      <c r="AY151" s="161" t="s">
        <v>143</v>
      </c>
    </row>
    <row r="152" spans="2:65" s="13" customFormat="1">
      <c r="B152" s="166"/>
      <c r="D152" s="160" t="s">
        <v>158</v>
      </c>
      <c r="E152" s="167" t="s">
        <v>19</v>
      </c>
      <c r="F152" s="168" t="s">
        <v>1663</v>
      </c>
      <c r="H152" s="169">
        <v>4.9649999999999999</v>
      </c>
      <c r="I152" s="170"/>
      <c r="L152" s="166"/>
      <c r="M152" s="171"/>
      <c r="T152" s="172"/>
      <c r="AT152" s="167" t="s">
        <v>158</v>
      </c>
      <c r="AU152" s="167" t="s">
        <v>81</v>
      </c>
      <c r="AV152" s="13" t="s">
        <v>81</v>
      </c>
      <c r="AW152" s="13" t="s">
        <v>33</v>
      </c>
      <c r="AX152" s="13" t="s">
        <v>79</v>
      </c>
      <c r="AY152" s="167" t="s">
        <v>143</v>
      </c>
    </row>
    <row r="153" spans="2:65" s="1" customFormat="1" ht="24.15" customHeight="1">
      <c r="B153" s="33"/>
      <c r="C153" s="132" t="s">
        <v>8</v>
      </c>
      <c r="D153" s="132" t="s">
        <v>146</v>
      </c>
      <c r="E153" s="133" t="s">
        <v>1664</v>
      </c>
      <c r="F153" s="134" t="s">
        <v>1665</v>
      </c>
      <c r="G153" s="135" t="s">
        <v>511</v>
      </c>
      <c r="H153" s="136">
        <v>10.365</v>
      </c>
      <c r="I153" s="137">
        <v>1360</v>
      </c>
      <c r="J153" s="138">
        <f>ROUND(I153*H153,2)</f>
        <v>14096.4</v>
      </c>
      <c r="K153" s="134" t="s">
        <v>150</v>
      </c>
      <c r="L153" s="33"/>
      <c r="M153" s="139" t="s">
        <v>19</v>
      </c>
      <c r="N153" s="140" t="s">
        <v>43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168</v>
      </c>
      <c r="AT153" s="143" t="s">
        <v>146</v>
      </c>
      <c r="AU153" s="143" t="s">
        <v>81</v>
      </c>
      <c r="AY153" s="18" t="s">
        <v>143</v>
      </c>
      <c r="BE153" s="144">
        <f>IF(N153="základní",J153,0)</f>
        <v>14096.4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79</v>
      </c>
      <c r="BK153" s="144">
        <f>ROUND(I153*H153,2)</f>
        <v>14096.4</v>
      </c>
      <c r="BL153" s="18" t="s">
        <v>168</v>
      </c>
      <c r="BM153" s="143" t="s">
        <v>1666</v>
      </c>
    </row>
    <row r="154" spans="2:65" s="1" customFormat="1">
      <c r="B154" s="33"/>
      <c r="D154" s="145" t="s">
        <v>152</v>
      </c>
      <c r="F154" s="146" t="s">
        <v>1667</v>
      </c>
      <c r="I154" s="147"/>
      <c r="L154" s="33"/>
      <c r="M154" s="148"/>
      <c r="T154" s="54"/>
      <c r="AT154" s="18" t="s">
        <v>152</v>
      </c>
      <c r="AU154" s="18" t="s">
        <v>81</v>
      </c>
    </row>
    <row r="155" spans="2:65" s="12" customFormat="1">
      <c r="B155" s="159"/>
      <c r="D155" s="160" t="s">
        <v>158</v>
      </c>
      <c r="E155" s="161" t="s">
        <v>19</v>
      </c>
      <c r="F155" s="162" t="s">
        <v>1657</v>
      </c>
      <c r="H155" s="161" t="s">
        <v>19</v>
      </c>
      <c r="I155" s="163"/>
      <c r="L155" s="159"/>
      <c r="M155" s="164"/>
      <c r="T155" s="165"/>
      <c r="AT155" s="161" t="s">
        <v>158</v>
      </c>
      <c r="AU155" s="161" t="s">
        <v>81</v>
      </c>
      <c r="AV155" s="12" t="s">
        <v>79</v>
      </c>
      <c r="AW155" s="12" t="s">
        <v>33</v>
      </c>
      <c r="AX155" s="12" t="s">
        <v>72</v>
      </c>
      <c r="AY155" s="161" t="s">
        <v>143</v>
      </c>
    </row>
    <row r="156" spans="2:65" s="13" customFormat="1">
      <c r="B156" s="166"/>
      <c r="D156" s="160" t="s">
        <v>158</v>
      </c>
      <c r="E156" s="167" t="s">
        <v>19</v>
      </c>
      <c r="F156" s="168" t="s">
        <v>1668</v>
      </c>
      <c r="H156" s="169">
        <v>10.365</v>
      </c>
      <c r="I156" s="170"/>
      <c r="L156" s="166"/>
      <c r="M156" s="171"/>
      <c r="T156" s="172"/>
      <c r="AT156" s="167" t="s">
        <v>158</v>
      </c>
      <c r="AU156" s="167" t="s">
        <v>81</v>
      </c>
      <c r="AV156" s="13" t="s">
        <v>81</v>
      </c>
      <c r="AW156" s="13" t="s">
        <v>33</v>
      </c>
      <c r="AX156" s="13" t="s">
        <v>79</v>
      </c>
      <c r="AY156" s="167" t="s">
        <v>143</v>
      </c>
    </row>
    <row r="157" spans="2:65" s="1" customFormat="1" ht="24.15" customHeight="1">
      <c r="B157" s="33"/>
      <c r="C157" s="132" t="s">
        <v>208</v>
      </c>
      <c r="D157" s="132" t="s">
        <v>146</v>
      </c>
      <c r="E157" s="133" t="s">
        <v>1669</v>
      </c>
      <c r="F157" s="134" t="s">
        <v>1670</v>
      </c>
      <c r="G157" s="135" t="s">
        <v>511</v>
      </c>
      <c r="H157" s="136">
        <v>3.31</v>
      </c>
      <c r="I157" s="137">
        <v>2787.5</v>
      </c>
      <c r="J157" s="138">
        <f>ROUND(I157*H157,2)</f>
        <v>9226.6299999999992</v>
      </c>
      <c r="K157" s="134" t="s">
        <v>150</v>
      </c>
      <c r="L157" s="33"/>
      <c r="M157" s="139" t="s">
        <v>19</v>
      </c>
      <c r="N157" s="140" t="s">
        <v>43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168</v>
      </c>
      <c r="AT157" s="143" t="s">
        <v>146</v>
      </c>
      <c r="AU157" s="143" t="s">
        <v>81</v>
      </c>
      <c r="AY157" s="18" t="s">
        <v>143</v>
      </c>
      <c r="BE157" s="144">
        <f>IF(N157="základní",J157,0)</f>
        <v>9226.6299999999992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8" t="s">
        <v>79</v>
      </c>
      <c r="BK157" s="144">
        <f>ROUND(I157*H157,2)</f>
        <v>9226.6299999999992</v>
      </c>
      <c r="BL157" s="18" t="s">
        <v>168</v>
      </c>
      <c r="BM157" s="143" t="s">
        <v>1671</v>
      </c>
    </row>
    <row r="158" spans="2:65" s="1" customFormat="1">
      <c r="B158" s="33"/>
      <c r="D158" s="145" t="s">
        <v>152</v>
      </c>
      <c r="F158" s="146" t="s">
        <v>1672</v>
      </c>
      <c r="I158" s="147"/>
      <c r="L158" s="33"/>
      <c r="M158" s="148"/>
      <c r="T158" s="54"/>
      <c r="AT158" s="18" t="s">
        <v>152</v>
      </c>
      <c r="AU158" s="18" t="s">
        <v>81</v>
      </c>
    </row>
    <row r="159" spans="2:65" s="12" customFormat="1">
      <c r="B159" s="159"/>
      <c r="D159" s="160" t="s">
        <v>158</v>
      </c>
      <c r="E159" s="161" t="s">
        <v>19</v>
      </c>
      <c r="F159" s="162" t="s">
        <v>1651</v>
      </c>
      <c r="H159" s="161" t="s">
        <v>19</v>
      </c>
      <c r="I159" s="163"/>
      <c r="L159" s="159"/>
      <c r="M159" s="164"/>
      <c r="T159" s="165"/>
      <c r="AT159" s="161" t="s">
        <v>158</v>
      </c>
      <c r="AU159" s="161" t="s">
        <v>81</v>
      </c>
      <c r="AV159" s="12" t="s">
        <v>79</v>
      </c>
      <c r="AW159" s="12" t="s">
        <v>33</v>
      </c>
      <c r="AX159" s="12" t="s">
        <v>72</v>
      </c>
      <c r="AY159" s="161" t="s">
        <v>143</v>
      </c>
    </row>
    <row r="160" spans="2:65" s="13" customFormat="1">
      <c r="B160" s="166"/>
      <c r="D160" s="160" t="s">
        <v>158</v>
      </c>
      <c r="E160" s="167" t="s">
        <v>19</v>
      </c>
      <c r="F160" s="168" t="s">
        <v>1673</v>
      </c>
      <c r="H160" s="169">
        <v>3.31</v>
      </c>
      <c r="I160" s="170"/>
      <c r="L160" s="166"/>
      <c r="M160" s="171"/>
      <c r="T160" s="172"/>
      <c r="AT160" s="167" t="s">
        <v>158</v>
      </c>
      <c r="AU160" s="167" t="s">
        <v>81</v>
      </c>
      <c r="AV160" s="13" t="s">
        <v>81</v>
      </c>
      <c r="AW160" s="13" t="s">
        <v>33</v>
      </c>
      <c r="AX160" s="13" t="s">
        <v>79</v>
      </c>
      <c r="AY160" s="167" t="s">
        <v>143</v>
      </c>
    </row>
    <row r="161" spans="2:65" s="1" customFormat="1" ht="24.15" customHeight="1">
      <c r="B161" s="33"/>
      <c r="C161" s="132" t="s">
        <v>213</v>
      </c>
      <c r="D161" s="132" t="s">
        <v>146</v>
      </c>
      <c r="E161" s="133" t="s">
        <v>1674</v>
      </c>
      <c r="F161" s="134" t="s">
        <v>1675</v>
      </c>
      <c r="G161" s="135" t="s">
        <v>511</v>
      </c>
      <c r="H161" s="136">
        <v>6.91</v>
      </c>
      <c r="I161" s="137">
        <v>2230</v>
      </c>
      <c r="J161" s="138">
        <f>ROUND(I161*H161,2)</f>
        <v>15409.3</v>
      </c>
      <c r="K161" s="134" t="s">
        <v>150</v>
      </c>
      <c r="L161" s="33"/>
      <c r="M161" s="139" t="s">
        <v>19</v>
      </c>
      <c r="N161" s="140" t="s">
        <v>43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168</v>
      </c>
      <c r="AT161" s="143" t="s">
        <v>146</v>
      </c>
      <c r="AU161" s="143" t="s">
        <v>81</v>
      </c>
      <c r="AY161" s="18" t="s">
        <v>143</v>
      </c>
      <c r="BE161" s="144">
        <f>IF(N161="základní",J161,0)</f>
        <v>15409.3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79</v>
      </c>
      <c r="BK161" s="144">
        <f>ROUND(I161*H161,2)</f>
        <v>15409.3</v>
      </c>
      <c r="BL161" s="18" t="s">
        <v>168</v>
      </c>
      <c r="BM161" s="143" t="s">
        <v>1676</v>
      </c>
    </row>
    <row r="162" spans="2:65" s="1" customFormat="1">
      <c r="B162" s="33"/>
      <c r="D162" s="145" t="s">
        <v>152</v>
      </c>
      <c r="F162" s="146" t="s">
        <v>1677</v>
      </c>
      <c r="I162" s="147"/>
      <c r="L162" s="33"/>
      <c r="M162" s="148"/>
      <c r="T162" s="54"/>
      <c r="AT162" s="18" t="s">
        <v>152</v>
      </c>
      <c r="AU162" s="18" t="s">
        <v>81</v>
      </c>
    </row>
    <row r="163" spans="2:65" s="12" customFormat="1">
      <c r="B163" s="159"/>
      <c r="D163" s="160" t="s">
        <v>158</v>
      </c>
      <c r="E163" s="161" t="s">
        <v>19</v>
      </c>
      <c r="F163" s="162" t="s">
        <v>1657</v>
      </c>
      <c r="H163" s="161" t="s">
        <v>19</v>
      </c>
      <c r="I163" s="163"/>
      <c r="L163" s="159"/>
      <c r="M163" s="164"/>
      <c r="T163" s="165"/>
      <c r="AT163" s="161" t="s">
        <v>158</v>
      </c>
      <c r="AU163" s="161" t="s">
        <v>81</v>
      </c>
      <c r="AV163" s="12" t="s">
        <v>79</v>
      </c>
      <c r="AW163" s="12" t="s">
        <v>33</v>
      </c>
      <c r="AX163" s="12" t="s">
        <v>72</v>
      </c>
      <c r="AY163" s="161" t="s">
        <v>143</v>
      </c>
    </row>
    <row r="164" spans="2:65" s="13" customFormat="1">
      <c r="B164" s="166"/>
      <c r="D164" s="160" t="s">
        <v>158</v>
      </c>
      <c r="E164" s="167" t="s">
        <v>19</v>
      </c>
      <c r="F164" s="168" t="s">
        <v>1678</v>
      </c>
      <c r="H164" s="169">
        <v>6.91</v>
      </c>
      <c r="I164" s="170"/>
      <c r="L164" s="166"/>
      <c r="M164" s="171"/>
      <c r="T164" s="172"/>
      <c r="AT164" s="167" t="s">
        <v>158</v>
      </c>
      <c r="AU164" s="167" t="s">
        <v>81</v>
      </c>
      <c r="AV164" s="13" t="s">
        <v>81</v>
      </c>
      <c r="AW164" s="13" t="s">
        <v>33</v>
      </c>
      <c r="AX164" s="13" t="s">
        <v>79</v>
      </c>
      <c r="AY164" s="167" t="s">
        <v>143</v>
      </c>
    </row>
    <row r="165" spans="2:65" s="1" customFormat="1" ht="24.15" customHeight="1">
      <c r="B165" s="33"/>
      <c r="C165" s="132" t="s">
        <v>218</v>
      </c>
      <c r="D165" s="132" t="s">
        <v>146</v>
      </c>
      <c r="E165" s="133" t="s">
        <v>1679</v>
      </c>
      <c r="F165" s="134" t="s">
        <v>1680</v>
      </c>
      <c r="G165" s="135" t="s">
        <v>511</v>
      </c>
      <c r="H165" s="136">
        <v>0.82799999999999996</v>
      </c>
      <c r="I165" s="137">
        <v>3437.5</v>
      </c>
      <c r="J165" s="138">
        <f>ROUND(I165*H165,2)</f>
        <v>2846.25</v>
      </c>
      <c r="K165" s="134" t="s">
        <v>150</v>
      </c>
      <c r="L165" s="33"/>
      <c r="M165" s="139" t="s">
        <v>19</v>
      </c>
      <c r="N165" s="140" t="s">
        <v>43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168</v>
      </c>
      <c r="AT165" s="143" t="s">
        <v>146</v>
      </c>
      <c r="AU165" s="143" t="s">
        <v>81</v>
      </c>
      <c r="AY165" s="18" t="s">
        <v>143</v>
      </c>
      <c r="BE165" s="144">
        <f>IF(N165="základní",J165,0)</f>
        <v>2846.25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79</v>
      </c>
      <c r="BK165" s="144">
        <f>ROUND(I165*H165,2)</f>
        <v>2846.25</v>
      </c>
      <c r="BL165" s="18" t="s">
        <v>168</v>
      </c>
      <c r="BM165" s="143" t="s">
        <v>1681</v>
      </c>
    </row>
    <row r="166" spans="2:65" s="1" customFormat="1">
      <c r="B166" s="33"/>
      <c r="D166" s="145" t="s">
        <v>152</v>
      </c>
      <c r="F166" s="146" t="s">
        <v>1682</v>
      </c>
      <c r="I166" s="147"/>
      <c r="L166" s="33"/>
      <c r="M166" s="148"/>
      <c r="T166" s="54"/>
      <c r="AT166" s="18" t="s">
        <v>152</v>
      </c>
      <c r="AU166" s="18" t="s">
        <v>81</v>
      </c>
    </row>
    <row r="167" spans="2:65" s="12" customFormat="1">
      <c r="B167" s="159"/>
      <c r="D167" s="160" t="s">
        <v>158</v>
      </c>
      <c r="E167" s="161" t="s">
        <v>19</v>
      </c>
      <c r="F167" s="162" t="s">
        <v>1651</v>
      </c>
      <c r="H167" s="161" t="s">
        <v>19</v>
      </c>
      <c r="I167" s="163"/>
      <c r="L167" s="159"/>
      <c r="M167" s="164"/>
      <c r="T167" s="165"/>
      <c r="AT167" s="161" t="s">
        <v>158</v>
      </c>
      <c r="AU167" s="161" t="s">
        <v>81</v>
      </c>
      <c r="AV167" s="12" t="s">
        <v>79</v>
      </c>
      <c r="AW167" s="12" t="s">
        <v>33</v>
      </c>
      <c r="AX167" s="12" t="s">
        <v>72</v>
      </c>
      <c r="AY167" s="161" t="s">
        <v>143</v>
      </c>
    </row>
    <row r="168" spans="2:65" s="13" customFormat="1">
      <c r="B168" s="166"/>
      <c r="D168" s="160" t="s">
        <v>158</v>
      </c>
      <c r="E168" s="167" t="s">
        <v>19</v>
      </c>
      <c r="F168" s="168" t="s">
        <v>1683</v>
      </c>
      <c r="H168" s="169">
        <v>0.82799999999999996</v>
      </c>
      <c r="I168" s="170"/>
      <c r="L168" s="166"/>
      <c r="M168" s="171"/>
      <c r="T168" s="172"/>
      <c r="AT168" s="167" t="s">
        <v>158</v>
      </c>
      <c r="AU168" s="167" t="s">
        <v>81</v>
      </c>
      <c r="AV168" s="13" t="s">
        <v>81</v>
      </c>
      <c r="AW168" s="13" t="s">
        <v>33</v>
      </c>
      <c r="AX168" s="13" t="s">
        <v>79</v>
      </c>
      <c r="AY168" s="167" t="s">
        <v>143</v>
      </c>
    </row>
    <row r="169" spans="2:65" s="1" customFormat="1" ht="24.15" customHeight="1">
      <c r="B169" s="33"/>
      <c r="C169" s="132" t="s">
        <v>223</v>
      </c>
      <c r="D169" s="132" t="s">
        <v>146</v>
      </c>
      <c r="E169" s="133" t="s">
        <v>1684</v>
      </c>
      <c r="F169" s="134" t="s">
        <v>1685</v>
      </c>
      <c r="G169" s="135" t="s">
        <v>511</v>
      </c>
      <c r="H169" s="136">
        <v>1.728</v>
      </c>
      <c r="I169" s="137">
        <v>2750</v>
      </c>
      <c r="J169" s="138">
        <f>ROUND(I169*H169,2)</f>
        <v>4752</v>
      </c>
      <c r="K169" s="134" t="s">
        <v>150</v>
      </c>
      <c r="L169" s="33"/>
      <c r="M169" s="139" t="s">
        <v>19</v>
      </c>
      <c r="N169" s="140" t="s">
        <v>43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168</v>
      </c>
      <c r="AT169" s="143" t="s">
        <v>146</v>
      </c>
      <c r="AU169" s="143" t="s">
        <v>81</v>
      </c>
      <c r="AY169" s="18" t="s">
        <v>143</v>
      </c>
      <c r="BE169" s="144">
        <f>IF(N169="základní",J169,0)</f>
        <v>4752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4752</v>
      </c>
      <c r="BL169" s="18" t="s">
        <v>168</v>
      </c>
      <c r="BM169" s="143" t="s">
        <v>1686</v>
      </c>
    </row>
    <row r="170" spans="2:65" s="1" customFormat="1">
      <c r="B170" s="33"/>
      <c r="D170" s="145" t="s">
        <v>152</v>
      </c>
      <c r="F170" s="146" t="s">
        <v>1687</v>
      </c>
      <c r="I170" s="147"/>
      <c r="L170" s="33"/>
      <c r="M170" s="148"/>
      <c r="T170" s="54"/>
      <c r="AT170" s="18" t="s">
        <v>152</v>
      </c>
      <c r="AU170" s="18" t="s">
        <v>81</v>
      </c>
    </row>
    <row r="171" spans="2:65" s="12" customFormat="1">
      <c r="B171" s="159"/>
      <c r="D171" s="160" t="s">
        <v>158</v>
      </c>
      <c r="E171" s="161" t="s">
        <v>19</v>
      </c>
      <c r="F171" s="162" t="s">
        <v>1657</v>
      </c>
      <c r="H171" s="161" t="s">
        <v>19</v>
      </c>
      <c r="I171" s="163"/>
      <c r="L171" s="159"/>
      <c r="M171" s="164"/>
      <c r="T171" s="165"/>
      <c r="AT171" s="161" t="s">
        <v>158</v>
      </c>
      <c r="AU171" s="161" t="s">
        <v>81</v>
      </c>
      <c r="AV171" s="12" t="s">
        <v>79</v>
      </c>
      <c r="AW171" s="12" t="s">
        <v>33</v>
      </c>
      <c r="AX171" s="12" t="s">
        <v>72</v>
      </c>
      <c r="AY171" s="161" t="s">
        <v>143</v>
      </c>
    </row>
    <row r="172" spans="2:65" s="13" customFormat="1">
      <c r="B172" s="166"/>
      <c r="D172" s="160" t="s">
        <v>158</v>
      </c>
      <c r="E172" s="167" t="s">
        <v>19</v>
      </c>
      <c r="F172" s="168" t="s">
        <v>1688</v>
      </c>
      <c r="H172" s="169">
        <v>1.728</v>
      </c>
      <c r="I172" s="170"/>
      <c r="L172" s="166"/>
      <c r="M172" s="171"/>
      <c r="T172" s="172"/>
      <c r="AT172" s="167" t="s">
        <v>158</v>
      </c>
      <c r="AU172" s="167" t="s">
        <v>81</v>
      </c>
      <c r="AV172" s="13" t="s">
        <v>81</v>
      </c>
      <c r="AW172" s="13" t="s">
        <v>33</v>
      </c>
      <c r="AX172" s="13" t="s">
        <v>79</v>
      </c>
      <c r="AY172" s="167" t="s">
        <v>143</v>
      </c>
    </row>
    <row r="173" spans="2:65" s="1" customFormat="1" ht="21.75" customHeight="1">
      <c r="B173" s="33"/>
      <c r="C173" s="132" t="s">
        <v>228</v>
      </c>
      <c r="D173" s="132" t="s">
        <v>146</v>
      </c>
      <c r="E173" s="133" t="s">
        <v>1689</v>
      </c>
      <c r="F173" s="134" t="s">
        <v>1690</v>
      </c>
      <c r="G173" s="135" t="s">
        <v>511</v>
      </c>
      <c r="H173" s="136">
        <v>0.82799999999999996</v>
      </c>
      <c r="I173" s="137">
        <v>2230</v>
      </c>
      <c r="J173" s="138">
        <f>ROUND(I173*H173,2)</f>
        <v>1846.44</v>
      </c>
      <c r="K173" s="134" t="s">
        <v>150</v>
      </c>
      <c r="L173" s="33"/>
      <c r="M173" s="139" t="s">
        <v>19</v>
      </c>
      <c r="N173" s="140" t="s">
        <v>43</v>
      </c>
      <c r="P173" s="141">
        <f>O173*H173</f>
        <v>0</v>
      </c>
      <c r="Q173" s="141">
        <v>2.4000000000000001E-4</v>
      </c>
      <c r="R173" s="141">
        <f>Q173*H173</f>
        <v>1.9871999999999999E-4</v>
      </c>
      <c r="S173" s="141">
        <v>0</v>
      </c>
      <c r="T173" s="142">
        <f>S173*H173</f>
        <v>0</v>
      </c>
      <c r="AR173" s="143" t="s">
        <v>168</v>
      </c>
      <c r="AT173" s="143" t="s">
        <v>146</v>
      </c>
      <c r="AU173" s="143" t="s">
        <v>81</v>
      </c>
      <c r="AY173" s="18" t="s">
        <v>143</v>
      </c>
      <c r="BE173" s="144">
        <f>IF(N173="základní",J173,0)</f>
        <v>1846.44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1846.44</v>
      </c>
      <c r="BL173" s="18" t="s">
        <v>168</v>
      </c>
      <c r="BM173" s="143" t="s">
        <v>1691</v>
      </c>
    </row>
    <row r="174" spans="2:65" s="1" customFormat="1">
      <c r="B174" s="33"/>
      <c r="D174" s="145" t="s">
        <v>152</v>
      </c>
      <c r="F174" s="146" t="s">
        <v>1692</v>
      </c>
      <c r="I174" s="147"/>
      <c r="L174" s="33"/>
      <c r="M174" s="148"/>
      <c r="T174" s="54"/>
      <c r="AT174" s="18" t="s">
        <v>152</v>
      </c>
      <c r="AU174" s="18" t="s">
        <v>81</v>
      </c>
    </row>
    <row r="175" spans="2:65" s="12" customFormat="1">
      <c r="B175" s="159"/>
      <c r="D175" s="160" t="s">
        <v>158</v>
      </c>
      <c r="E175" s="161" t="s">
        <v>19</v>
      </c>
      <c r="F175" s="162" t="s">
        <v>1651</v>
      </c>
      <c r="H175" s="161" t="s">
        <v>19</v>
      </c>
      <c r="I175" s="163"/>
      <c r="L175" s="159"/>
      <c r="M175" s="164"/>
      <c r="T175" s="165"/>
      <c r="AT175" s="161" t="s">
        <v>158</v>
      </c>
      <c r="AU175" s="161" t="s">
        <v>81</v>
      </c>
      <c r="AV175" s="12" t="s">
        <v>79</v>
      </c>
      <c r="AW175" s="12" t="s">
        <v>33</v>
      </c>
      <c r="AX175" s="12" t="s">
        <v>72</v>
      </c>
      <c r="AY175" s="161" t="s">
        <v>143</v>
      </c>
    </row>
    <row r="176" spans="2:65" s="13" customFormat="1">
      <c r="B176" s="166"/>
      <c r="D176" s="160" t="s">
        <v>158</v>
      </c>
      <c r="E176" s="167" t="s">
        <v>19</v>
      </c>
      <c r="F176" s="168" t="s">
        <v>1693</v>
      </c>
      <c r="H176" s="169">
        <v>0.82799999999999996</v>
      </c>
      <c r="I176" s="170"/>
      <c r="L176" s="166"/>
      <c r="M176" s="171"/>
      <c r="T176" s="172"/>
      <c r="AT176" s="167" t="s">
        <v>158</v>
      </c>
      <c r="AU176" s="167" t="s">
        <v>81</v>
      </c>
      <c r="AV176" s="13" t="s">
        <v>81</v>
      </c>
      <c r="AW176" s="13" t="s">
        <v>33</v>
      </c>
      <c r="AX176" s="13" t="s">
        <v>79</v>
      </c>
      <c r="AY176" s="167" t="s">
        <v>143</v>
      </c>
    </row>
    <row r="177" spans="2:65" s="1" customFormat="1" ht="21.75" customHeight="1">
      <c r="B177" s="33"/>
      <c r="C177" s="132" t="s">
        <v>233</v>
      </c>
      <c r="D177" s="132" t="s">
        <v>146</v>
      </c>
      <c r="E177" s="133" t="s">
        <v>1694</v>
      </c>
      <c r="F177" s="134" t="s">
        <v>1695</v>
      </c>
      <c r="G177" s="135" t="s">
        <v>511</v>
      </c>
      <c r="H177" s="136">
        <v>1.728</v>
      </c>
      <c r="I177" s="137">
        <v>2230</v>
      </c>
      <c r="J177" s="138">
        <f>ROUND(I177*H177,2)</f>
        <v>3853.44</v>
      </c>
      <c r="K177" s="134" t="s">
        <v>150</v>
      </c>
      <c r="L177" s="33"/>
      <c r="M177" s="139" t="s">
        <v>19</v>
      </c>
      <c r="N177" s="140" t="s">
        <v>43</v>
      </c>
      <c r="P177" s="141">
        <f>O177*H177</f>
        <v>0</v>
      </c>
      <c r="Q177" s="141">
        <v>2.4000000000000001E-4</v>
      </c>
      <c r="R177" s="141">
        <f>Q177*H177</f>
        <v>4.1471999999999999E-4</v>
      </c>
      <c r="S177" s="141">
        <v>0</v>
      </c>
      <c r="T177" s="142">
        <f>S177*H177</f>
        <v>0</v>
      </c>
      <c r="AR177" s="143" t="s">
        <v>168</v>
      </c>
      <c r="AT177" s="143" t="s">
        <v>146</v>
      </c>
      <c r="AU177" s="143" t="s">
        <v>81</v>
      </c>
      <c r="AY177" s="18" t="s">
        <v>143</v>
      </c>
      <c r="BE177" s="144">
        <f>IF(N177="základní",J177,0)</f>
        <v>3853.44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8" t="s">
        <v>79</v>
      </c>
      <c r="BK177" s="144">
        <f>ROUND(I177*H177,2)</f>
        <v>3853.44</v>
      </c>
      <c r="BL177" s="18" t="s">
        <v>168</v>
      </c>
      <c r="BM177" s="143" t="s">
        <v>1696</v>
      </c>
    </row>
    <row r="178" spans="2:65" s="1" customFormat="1">
      <c r="B178" s="33"/>
      <c r="D178" s="145" t="s">
        <v>152</v>
      </c>
      <c r="F178" s="146" t="s">
        <v>1697</v>
      </c>
      <c r="I178" s="147"/>
      <c r="L178" s="33"/>
      <c r="M178" s="148"/>
      <c r="T178" s="54"/>
      <c r="AT178" s="18" t="s">
        <v>152</v>
      </c>
      <c r="AU178" s="18" t="s">
        <v>81</v>
      </c>
    </row>
    <row r="179" spans="2:65" s="12" customFormat="1">
      <c r="B179" s="159"/>
      <c r="D179" s="160" t="s">
        <v>158</v>
      </c>
      <c r="E179" s="161" t="s">
        <v>19</v>
      </c>
      <c r="F179" s="162" t="s">
        <v>1657</v>
      </c>
      <c r="H179" s="161" t="s">
        <v>19</v>
      </c>
      <c r="I179" s="163"/>
      <c r="L179" s="159"/>
      <c r="M179" s="164"/>
      <c r="T179" s="165"/>
      <c r="AT179" s="161" t="s">
        <v>158</v>
      </c>
      <c r="AU179" s="161" t="s">
        <v>81</v>
      </c>
      <c r="AV179" s="12" t="s">
        <v>79</v>
      </c>
      <c r="AW179" s="12" t="s">
        <v>33</v>
      </c>
      <c r="AX179" s="12" t="s">
        <v>72</v>
      </c>
      <c r="AY179" s="161" t="s">
        <v>143</v>
      </c>
    </row>
    <row r="180" spans="2:65" s="13" customFormat="1">
      <c r="B180" s="166"/>
      <c r="D180" s="160" t="s">
        <v>158</v>
      </c>
      <c r="E180" s="167" t="s">
        <v>19</v>
      </c>
      <c r="F180" s="168" t="s">
        <v>1698</v>
      </c>
      <c r="H180" s="169">
        <v>1.728</v>
      </c>
      <c r="I180" s="170"/>
      <c r="L180" s="166"/>
      <c r="M180" s="171"/>
      <c r="T180" s="172"/>
      <c r="AT180" s="167" t="s">
        <v>158</v>
      </c>
      <c r="AU180" s="167" t="s">
        <v>81</v>
      </c>
      <c r="AV180" s="13" t="s">
        <v>81</v>
      </c>
      <c r="AW180" s="13" t="s">
        <v>33</v>
      </c>
      <c r="AX180" s="13" t="s">
        <v>79</v>
      </c>
      <c r="AY180" s="167" t="s">
        <v>143</v>
      </c>
    </row>
    <row r="181" spans="2:65" s="1" customFormat="1" ht="24.15" customHeight="1">
      <c r="B181" s="33"/>
      <c r="C181" s="132" t="s">
        <v>238</v>
      </c>
      <c r="D181" s="132" t="s">
        <v>146</v>
      </c>
      <c r="E181" s="133" t="s">
        <v>517</v>
      </c>
      <c r="F181" s="134" t="s">
        <v>518</v>
      </c>
      <c r="G181" s="135" t="s">
        <v>511</v>
      </c>
      <c r="H181" s="136">
        <v>15.387</v>
      </c>
      <c r="I181" s="137">
        <v>487.5</v>
      </c>
      <c r="J181" s="138">
        <f>ROUND(I181*H181,2)</f>
        <v>7501.16</v>
      </c>
      <c r="K181" s="134" t="s">
        <v>150</v>
      </c>
      <c r="L181" s="33"/>
      <c r="M181" s="139" t="s">
        <v>19</v>
      </c>
      <c r="N181" s="140" t="s">
        <v>43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168</v>
      </c>
      <c r="AT181" s="143" t="s">
        <v>146</v>
      </c>
      <c r="AU181" s="143" t="s">
        <v>81</v>
      </c>
      <c r="AY181" s="18" t="s">
        <v>143</v>
      </c>
      <c r="BE181" s="144">
        <f>IF(N181="základní",J181,0)</f>
        <v>7501.16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79</v>
      </c>
      <c r="BK181" s="144">
        <f>ROUND(I181*H181,2)</f>
        <v>7501.16</v>
      </c>
      <c r="BL181" s="18" t="s">
        <v>168</v>
      </c>
      <c r="BM181" s="143" t="s">
        <v>1699</v>
      </c>
    </row>
    <row r="182" spans="2:65" s="1" customFormat="1">
      <c r="B182" s="33"/>
      <c r="D182" s="145" t="s">
        <v>152</v>
      </c>
      <c r="F182" s="146" t="s">
        <v>520</v>
      </c>
      <c r="I182" s="147"/>
      <c r="L182" s="33"/>
      <c r="M182" s="148"/>
      <c r="T182" s="54"/>
      <c r="AT182" s="18" t="s">
        <v>152</v>
      </c>
      <c r="AU182" s="18" t="s">
        <v>81</v>
      </c>
    </row>
    <row r="183" spans="2:65" s="12" customFormat="1">
      <c r="B183" s="159"/>
      <c r="D183" s="160" t="s">
        <v>158</v>
      </c>
      <c r="E183" s="161" t="s">
        <v>19</v>
      </c>
      <c r="F183" s="162" t="s">
        <v>246</v>
      </c>
      <c r="H183" s="161" t="s">
        <v>19</v>
      </c>
      <c r="I183" s="163"/>
      <c r="L183" s="159"/>
      <c r="M183" s="164"/>
      <c r="T183" s="165"/>
      <c r="AT183" s="161" t="s">
        <v>158</v>
      </c>
      <c r="AU183" s="161" t="s">
        <v>81</v>
      </c>
      <c r="AV183" s="12" t="s">
        <v>79</v>
      </c>
      <c r="AW183" s="12" t="s">
        <v>33</v>
      </c>
      <c r="AX183" s="12" t="s">
        <v>72</v>
      </c>
      <c r="AY183" s="161" t="s">
        <v>143</v>
      </c>
    </row>
    <row r="184" spans="2:65" s="12" customFormat="1">
      <c r="B184" s="159"/>
      <c r="D184" s="160" t="s">
        <v>158</v>
      </c>
      <c r="E184" s="161" t="s">
        <v>19</v>
      </c>
      <c r="F184" s="162" t="s">
        <v>467</v>
      </c>
      <c r="H184" s="161" t="s">
        <v>19</v>
      </c>
      <c r="I184" s="163"/>
      <c r="L184" s="159"/>
      <c r="M184" s="164"/>
      <c r="T184" s="165"/>
      <c r="AT184" s="161" t="s">
        <v>158</v>
      </c>
      <c r="AU184" s="161" t="s">
        <v>81</v>
      </c>
      <c r="AV184" s="12" t="s">
        <v>79</v>
      </c>
      <c r="AW184" s="12" t="s">
        <v>33</v>
      </c>
      <c r="AX184" s="12" t="s">
        <v>72</v>
      </c>
      <c r="AY184" s="161" t="s">
        <v>143</v>
      </c>
    </row>
    <row r="185" spans="2:65" s="12" customFormat="1">
      <c r="B185" s="159"/>
      <c r="D185" s="160" t="s">
        <v>158</v>
      </c>
      <c r="E185" s="161" t="s">
        <v>19</v>
      </c>
      <c r="F185" s="162" t="s">
        <v>1700</v>
      </c>
      <c r="H185" s="161" t="s">
        <v>19</v>
      </c>
      <c r="I185" s="163"/>
      <c r="L185" s="159"/>
      <c r="M185" s="164"/>
      <c r="T185" s="165"/>
      <c r="AT185" s="161" t="s">
        <v>158</v>
      </c>
      <c r="AU185" s="161" t="s">
        <v>81</v>
      </c>
      <c r="AV185" s="12" t="s">
        <v>79</v>
      </c>
      <c r="AW185" s="12" t="s">
        <v>33</v>
      </c>
      <c r="AX185" s="12" t="s">
        <v>72</v>
      </c>
      <c r="AY185" s="161" t="s">
        <v>143</v>
      </c>
    </row>
    <row r="186" spans="2:65" s="12" customFormat="1">
      <c r="B186" s="159"/>
      <c r="D186" s="160" t="s">
        <v>158</v>
      </c>
      <c r="E186" s="161" t="s">
        <v>19</v>
      </c>
      <c r="F186" s="162" t="s">
        <v>499</v>
      </c>
      <c r="H186" s="161" t="s">
        <v>19</v>
      </c>
      <c r="I186" s="163"/>
      <c r="L186" s="159"/>
      <c r="M186" s="164"/>
      <c r="T186" s="165"/>
      <c r="AT186" s="161" t="s">
        <v>158</v>
      </c>
      <c r="AU186" s="161" t="s">
        <v>81</v>
      </c>
      <c r="AV186" s="12" t="s">
        <v>79</v>
      </c>
      <c r="AW186" s="12" t="s">
        <v>33</v>
      </c>
      <c r="AX186" s="12" t="s">
        <v>72</v>
      </c>
      <c r="AY186" s="161" t="s">
        <v>143</v>
      </c>
    </row>
    <row r="187" spans="2:65" s="13" customFormat="1">
      <c r="B187" s="166"/>
      <c r="D187" s="160" t="s">
        <v>158</v>
      </c>
      <c r="E187" s="167" t="s">
        <v>19</v>
      </c>
      <c r="F187" s="168" t="s">
        <v>1701</v>
      </c>
      <c r="H187" s="169">
        <v>144.27500000000001</v>
      </c>
      <c r="I187" s="170"/>
      <c r="L187" s="166"/>
      <c r="M187" s="171"/>
      <c r="T187" s="172"/>
      <c r="AT187" s="167" t="s">
        <v>158</v>
      </c>
      <c r="AU187" s="167" t="s">
        <v>81</v>
      </c>
      <c r="AV187" s="13" t="s">
        <v>81</v>
      </c>
      <c r="AW187" s="13" t="s">
        <v>33</v>
      </c>
      <c r="AX187" s="13" t="s">
        <v>72</v>
      </c>
      <c r="AY187" s="167" t="s">
        <v>143</v>
      </c>
    </row>
    <row r="188" spans="2:65" s="12" customFormat="1">
      <c r="B188" s="159"/>
      <c r="D188" s="160" t="s">
        <v>158</v>
      </c>
      <c r="E188" s="161" t="s">
        <v>19</v>
      </c>
      <c r="F188" s="162" t="s">
        <v>1702</v>
      </c>
      <c r="H188" s="161" t="s">
        <v>19</v>
      </c>
      <c r="I188" s="163"/>
      <c r="L188" s="159"/>
      <c r="M188" s="164"/>
      <c r="T188" s="165"/>
      <c r="AT188" s="161" t="s">
        <v>158</v>
      </c>
      <c r="AU188" s="161" t="s">
        <v>81</v>
      </c>
      <c r="AV188" s="12" t="s">
        <v>79</v>
      </c>
      <c r="AW188" s="12" t="s">
        <v>33</v>
      </c>
      <c r="AX188" s="12" t="s">
        <v>72</v>
      </c>
      <c r="AY188" s="161" t="s">
        <v>143</v>
      </c>
    </row>
    <row r="189" spans="2:65" s="13" customFormat="1">
      <c r="B189" s="166"/>
      <c r="D189" s="160" t="s">
        <v>158</v>
      </c>
      <c r="E189" s="167" t="s">
        <v>19</v>
      </c>
      <c r="F189" s="168" t="s">
        <v>1703</v>
      </c>
      <c r="H189" s="169">
        <v>9.59</v>
      </c>
      <c r="I189" s="170"/>
      <c r="L189" s="166"/>
      <c r="M189" s="171"/>
      <c r="T189" s="172"/>
      <c r="AT189" s="167" t="s">
        <v>158</v>
      </c>
      <c r="AU189" s="167" t="s">
        <v>81</v>
      </c>
      <c r="AV189" s="13" t="s">
        <v>81</v>
      </c>
      <c r="AW189" s="13" t="s">
        <v>33</v>
      </c>
      <c r="AX189" s="13" t="s">
        <v>72</v>
      </c>
      <c r="AY189" s="167" t="s">
        <v>143</v>
      </c>
    </row>
    <row r="190" spans="2:65" s="15" customFormat="1">
      <c r="B190" s="186"/>
      <c r="D190" s="160" t="s">
        <v>158</v>
      </c>
      <c r="E190" s="187" t="s">
        <v>19</v>
      </c>
      <c r="F190" s="188" t="s">
        <v>533</v>
      </c>
      <c r="H190" s="189">
        <v>153.86500000000001</v>
      </c>
      <c r="I190" s="190"/>
      <c r="L190" s="186"/>
      <c r="M190" s="191"/>
      <c r="T190" s="192"/>
      <c r="AT190" s="187" t="s">
        <v>158</v>
      </c>
      <c r="AU190" s="187" t="s">
        <v>81</v>
      </c>
      <c r="AV190" s="15" t="s">
        <v>163</v>
      </c>
      <c r="AW190" s="15" t="s">
        <v>33</v>
      </c>
      <c r="AX190" s="15" t="s">
        <v>72</v>
      </c>
      <c r="AY190" s="187" t="s">
        <v>143</v>
      </c>
    </row>
    <row r="191" spans="2:65" s="13" customFormat="1">
      <c r="B191" s="166"/>
      <c r="D191" s="160" t="s">
        <v>158</v>
      </c>
      <c r="E191" s="167" t="s">
        <v>19</v>
      </c>
      <c r="F191" s="168" t="s">
        <v>1704</v>
      </c>
      <c r="H191" s="169">
        <v>15.387</v>
      </c>
      <c r="I191" s="170"/>
      <c r="L191" s="166"/>
      <c r="M191" s="171"/>
      <c r="T191" s="172"/>
      <c r="AT191" s="167" t="s">
        <v>158</v>
      </c>
      <c r="AU191" s="167" t="s">
        <v>81</v>
      </c>
      <c r="AV191" s="13" t="s">
        <v>81</v>
      </c>
      <c r="AW191" s="13" t="s">
        <v>33</v>
      </c>
      <c r="AX191" s="13" t="s">
        <v>79</v>
      </c>
      <c r="AY191" s="167" t="s">
        <v>143</v>
      </c>
    </row>
    <row r="192" spans="2:65" s="1" customFormat="1" ht="24.15" customHeight="1">
      <c r="B192" s="33"/>
      <c r="C192" s="132" t="s">
        <v>242</v>
      </c>
      <c r="D192" s="132" t="s">
        <v>146</v>
      </c>
      <c r="E192" s="133" t="s">
        <v>541</v>
      </c>
      <c r="F192" s="134" t="s">
        <v>542</v>
      </c>
      <c r="G192" s="135" t="s">
        <v>511</v>
      </c>
      <c r="H192" s="136">
        <v>46.161000000000001</v>
      </c>
      <c r="I192" s="137">
        <v>690</v>
      </c>
      <c r="J192" s="138">
        <f>ROUND(I192*H192,2)</f>
        <v>31851.09</v>
      </c>
      <c r="K192" s="134" t="s">
        <v>150</v>
      </c>
      <c r="L192" s="33"/>
      <c r="M192" s="139" t="s">
        <v>19</v>
      </c>
      <c r="N192" s="140" t="s">
        <v>43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168</v>
      </c>
      <c r="AT192" s="143" t="s">
        <v>146</v>
      </c>
      <c r="AU192" s="143" t="s">
        <v>81</v>
      </c>
      <c r="AY192" s="18" t="s">
        <v>143</v>
      </c>
      <c r="BE192" s="144">
        <f>IF(N192="základní",J192,0)</f>
        <v>31851.09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79</v>
      </c>
      <c r="BK192" s="144">
        <f>ROUND(I192*H192,2)</f>
        <v>31851.09</v>
      </c>
      <c r="BL192" s="18" t="s">
        <v>168</v>
      </c>
      <c r="BM192" s="143" t="s">
        <v>1705</v>
      </c>
    </row>
    <row r="193" spans="2:65" s="1" customFormat="1">
      <c r="B193" s="33"/>
      <c r="D193" s="145" t="s">
        <v>152</v>
      </c>
      <c r="F193" s="146" t="s">
        <v>544</v>
      </c>
      <c r="I193" s="147"/>
      <c r="L193" s="33"/>
      <c r="M193" s="148"/>
      <c r="T193" s="54"/>
      <c r="AT193" s="18" t="s">
        <v>152</v>
      </c>
      <c r="AU193" s="18" t="s">
        <v>81</v>
      </c>
    </row>
    <row r="194" spans="2:65" s="12" customFormat="1">
      <c r="B194" s="159"/>
      <c r="D194" s="160" t="s">
        <v>158</v>
      </c>
      <c r="E194" s="161" t="s">
        <v>19</v>
      </c>
      <c r="F194" s="162" t="s">
        <v>545</v>
      </c>
      <c r="H194" s="161" t="s">
        <v>19</v>
      </c>
      <c r="I194" s="163"/>
      <c r="L194" s="159"/>
      <c r="M194" s="164"/>
      <c r="T194" s="165"/>
      <c r="AT194" s="161" t="s">
        <v>158</v>
      </c>
      <c r="AU194" s="161" t="s">
        <v>81</v>
      </c>
      <c r="AV194" s="12" t="s">
        <v>79</v>
      </c>
      <c r="AW194" s="12" t="s">
        <v>33</v>
      </c>
      <c r="AX194" s="12" t="s">
        <v>72</v>
      </c>
      <c r="AY194" s="161" t="s">
        <v>143</v>
      </c>
    </row>
    <row r="195" spans="2:65" s="13" customFormat="1">
      <c r="B195" s="166"/>
      <c r="D195" s="160" t="s">
        <v>158</v>
      </c>
      <c r="E195" s="167" t="s">
        <v>19</v>
      </c>
      <c r="F195" s="168" t="s">
        <v>1706</v>
      </c>
      <c r="H195" s="169">
        <v>46.161000000000001</v>
      </c>
      <c r="I195" s="170"/>
      <c r="L195" s="166"/>
      <c r="M195" s="171"/>
      <c r="T195" s="172"/>
      <c r="AT195" s="167" t="s">
        <v>158</v>
      </c>
      <c r="AU195" s="167" t="s">
        <v>81</v>
      </c>
      <c r="AV195" s="13" t="s">
        <v>81</v>
      </c>
      <c r="AW195" s="13" t="s">
        <v>33</v>
      </c>
      <c r="AX195" s="13" t="s">
        <v>79</v>
      </c>
      <c r="AY195" s="167" t="s">
        <v>143</v>
      </c>
    </row>
    <row r="196" spans="2:65" s="1" customFormat="1" ht="24.15" customHeight="1">
      <c r="B196" s="33"/>
      <c r="C196" s="132" t="s">
        <v>7</v>
      </c>
      <c r="D196" s="132" t="s">
        <v>146</v>
      </c>
      <c r="E196" s="133" t="s">
        <v>552</v>
      </c>
      <c r="F196" s="134" t="s">
        <v>553</v>
      </c>
      <c r="G196" s="135" t="s">
        <v>511</v>
      </c>
      <c r="H196" s="136">
        <v>46.161000000000001</v>
      </c>
      <c r="I196" s="137">
        <v>747</v>
      </c>
      <c r="J196" s="138">
        <f>ROUND(I196*H196,2)</f>
        <v>34482.269999999997</v>
      </c>
      <c r="K196" s="134" t="s">
        <v>150</v>
      </c>
      <c r="L196" s="33"/>
      <c r="M196" s="139" t="s">
        <v>19</v>
      </c>
      <c r="N196" s="140" t="s">
        <v>43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168</v>
      </c>
      <c r="AT196" s="143" t="s">
        <v>146</v>
      </c>
      <c r="AU196" s="143" t="s">
        <v>81</v>
      </c>
      <c r="AY196" s="18" t="s">
        <v>143</v>
      </c>
      <c r="BE196" s="144">
        <f>IF(N196="základní",J196,0)</f>
        <v>34482.269999999997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79</v>
      </c>
      <c r="BK196" s="144">
        <f>ROUND(I196*H196,2)</f>
        <v>34482.269999999997</v>
      </c>
      <c r="BL196" s="18" t="s">
        <v>168</v>
      </c>
      <c r="BM196" s="143" t="s">
        <v>1707</v>
      </c>
    </row>
    <row r="197" spans="2:65" s="1" customFormat="1">
      <c r="B197" s="33"/>
      <c r="D197" s="145" t="s">
        <v>152</v>
      </c>
      <c r="F197" s="146" t="s">
        <v>555</v>
      </c>
      <c r="I197" s="147"/>
      <c r="L197" s="33"/>
      <c r="M197" s="148"/>
      <c r="T197" s="54"/>
      <c r="AT197" s="18" t="s">
        <v>152</v>
      </c>
      <c r="AU197" s="18" t="s">
        <v>81</v>
      </c>
    </row>
    <row r="198" spans="2:65" s="12" customFormat="1">
      <c r="B198" s="159"/>
      <c r="D198" s="160" t="s">
        <v>158</v>
      </c>
      <c r="E198" s="161" t="s">
        <v>19</v>
      </c>
      <c r="F198" s="162" t="s">
        <v>545</v>
      </c>
      <c r="H198" s="161" t="s">
        <v>19</v>
      </c>
      <c r="I198" s="163"/>
      <c r="L198" s="159"/>
      <c r="M198" s="164"/>
      <c r="T198" s="165"/>
      <c r="AT198" s="161" t="s">
        <v>158</v>
      </c>
      <c r="AU198" s="161" t="s">
        <v>81</v>
      </c>
      <c r="AV198" s="12" t="s">
        <v>79</v>
      </c>
      <c r="AW198" s="12" t="s">
        <v>33</v>
      </c>
      <c r="AX198" s="12" t="s">
        <v>72</v>
      </c>
      <c r="AY198" s="161" t="s">
        <v>143</v>
      </c>
    </row>
    <row r="199" spans="2:65" s="13" customFormat="1">
      <c r="B199" s="166"/>
      <c r="D199" s="160" t="s">
        <v>158</v>
      </c>
      <c r="E199" s="167" t="s">
        <v>19</v>
      </c>
      <c r="F199" s="168" t="s">
        <v>1708</v>
      </c>
      <c r="H199" s="169">
        <v>46.161000000000001</v>
      </c>
      <c r="I199" s="170"/>
      <c r="L199" s="166"/>
      <c r="M199" s="171"/>
      <c r="T199" s="172"/>
      <c r="AT199" s="167" t="s">
        <v>158</v>
      </c>
      <c r="AU199" s="167" t="s">
        <v>81</v>
      </c>
      <c r="AV199" s="13" t="s">
        <v>81</v>
      </c>
      <c r="AW199" s="13" t="s">
        <v>33</v>
      </c>
      <c r="AX199" s="13" t="s">
        <v>79</v>
      </c>
      <c r="AY199" s="167" t="s">
        <v>143</v>
      </c>
    </row>
    <row r="200" spans="2:65" s="1" customFormat="1" ht="24.15" customHeight="1">
      <c r="B200" s="33"/>
      <c r="C200" s="132" t="s">
        <v>268</v>
      </c>
      <c r="D200" s="132" t="s">
        <v>146</v>
      </c>
      <c r="E200" s="133" t="s">
        <v>562</v>
      </c>
      <c r="F200" s="134" t="s">
        <v>563</v>
      </c>
      <c r="G200" s="135" t="s">
        <v>511</v>
      </c>
      <c r="H200" s="136">
        <v>30.774000000000001</v>
      </c>
      <c r="I200" s="137">
        <v>1524</v>
      </c>
      <c r="J200" s="138">
        <f>ROUND(I200*H200,2)</f>
        <v>46899.58</v>
      </c>
      <c r="K200" s="134" t="s">
        <v>150</v>
      </c>
      <c r="L200" s="33"/>
      <c r="M200" s="139" t="s">
        <v>19</v>
      </c>
      <c r="N200" s="140" t="s">
        <v>43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168</v>
      </c>
      <c r="AT200" s="143" t="s">
        <v>146</v>
      </c>
      <c r="AU200" s="143" t="s">
        <v>81</v>
      </c>
      <c r="AY200" s="18" t="s">
        <v>143</v>
      </c>
      <c r="BE200" s="144">
        <f>IF(N200="základní",J200,0)</f>
        <v>46899.58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79</v>
      </c>
      <c r="BK200" s="144">
        <f>ROUND(I200*H200,2)</f>
        <v>46899.58</v>
      </c>
      <c r="BL200" s="18" t="s">
        <v>168</v>
      </c>
      <c r="BM200" s="143" t="s">
        <v>1709</v>
      </c>
    </row>
    <row r="201" spans="2:65" s="1" customFormat="1">
      <c r="B201" s="33"/>
      <c r="D201" s="145" t="s">
        <v>152</v>
      </c>
      <c r="F201" s="146" t="s">
        <v>565</v>
      </c>
      <c r="I201" s="147"/>
      <c r="L201" s="33"/>
      <c r="M201" s="148"/>
      <c r="T201" s="54"/>
      <c r="AT201" s="18" t="s">
        <v>152</v>
      </c>
      <c r="AU201" s="18" t="s">
        <v>81</v>
      </c>
    </row>
    <row r="202" spans="2:65" s="12" customFormat="1">
      <c r="B202" s="159"/>
      <c r="D202" s="160" t="s">
        <v>158</v>
      </c>
      <c r="E202" s="161" t="s">
        <v>19</v>
      </c>
      <c r="F202" s="162" t="s">
        <v>545</v>
      </c>
      <c r="H202" s="161" t="s">
        <v>19</v>
      </c>
      <c r="I202" s="163"/>
      <c r="L202" s="159"/>
      <c r="M202" s="164"/>
      <c r="T202" s="165"/>
      <c r="AT202" s="161" t="s">
        <v>158</v>
      </c>
      <c r="AU202" s="161" t="s">
        <v>81</v>
      </c>
      <c r="AV202" s="12" t="s">
        <v>79</v>
      </c>
      <c r="AW202" s="12" t="s">
        <v>33</v>
      </c>
      <c r="AX202" s="12" t="s">
        <v>72</v>
      </c>
      <c r="AY202" s="161" t="s">
        <v>143</v>
      </c>
    </row>
    <row r="203" spans="2:65" s="13" customFormat="1">
      <c r="B203" s="166"/>
      <c r="D203" s="160" t="s">
        <v>158</v>
      </c>
      <c r="E203" s="167" t="s">
        <v>19</v>
      </c>
      <c r="F203" s="168" t="s">
        <v>1710</v>
      </c>
      <c r="H203" s="169">
        <v>30.774000000000001</v>
      </c>
      <c r="I203" s="170"/>
      <c r="L203" s="166"/>
      <c r="M203" s="171"/>
      <c r="T203" s="172"/>
      <c r="AT203" s="167" t="s">
        <v>158</v>
      </c>
      <c r="AU203" s="167" t="s">
        <v>81</v>
      </c>
      <c r="AV203" s="13" t="s">
        <v>81</v>
      </c>
      <c r="AW203" s="13" t="s">
        <v>33</v>
      </c>
      <c r="AX203" s="13" t="s">
        <v>79</v>
      </c>
      <c r="AY203" s="167" t="s">
        <v>143</v>
      </c>
    </row>
    <row r="204" spans="2:65" s="1" customFormat="1" ht="24.15" customHeight="1">
      <c r="B204" s="33"/>
      <c r="C204" s="132" t="s">
        <v>275</v>
      </c>
      <c r="D204" s="132" t="s">
        <v>146</v>
      </c>
      <c r="E204" s="133" t="s">
        <v>567</v>
      </c>
      <c r="F204" s="134" t="s">
        <v>568</v>
      </c>
      <c r="G204" s="135" t="s">
        <v>511</v>
      </c>
      <c r="H204" s="136">
        <v>7.694</v>
      </c>
      <c r="I204" s="137">
        <v>1848</v>
      </c>
      <c r="J204" s="138">
        <f>ROUND(I204*H204,2)</f>
        <v>14218.51</v>
      </c>
      <c r="K204" s="134" t="s">
        <v>150</v>
      </c>
      <c r="L204" s="33"/>
      <c r="M204" s="139" t="s">
        <v>19</v>
      </c>
      <c r="N204" s="140" t="s">
        <v>43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168</v>
      </c>
      <c r="AT204" s="143" t="s">
        <v>146</v>
      </c>
      <c r="AU204" s="143" t="s">
        <v>81</v>
      </c>
      <c r="AY204" s="18" t="s">
        <v>143</v>
      </c>
      <c r="BE204" s="144">
        <f>IF(N204="základní",J204,0)</f>
        <v>14218.51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79</v>
      </c>
      <c r="BK204" s="144">
        <f>ROUND(I204*H204,2)</f>
        <v>14218.51</v>
      </c>
      <c r="BL204" s="18" t="s">
        <v>168</v>
      </c>
      <c r="BM204" s="143" t="s">
        <v>1711</v>
      </c>
    </row>
    <row r="205" spans="2:65" s="1" customFormat="1">
      <c r="B205" s="33"/>
      <c r="D205" s="145" t="s">
        <v>152</v>
      </c>
      <c r="F205" s="146" t="s">
        <v>570</v>
      </c>
      <c r="I205" s="147"/>
      <c r="L205" s="33"/>
      <c r="M205" s="148"/>
      <c r="T205" s="54"/>
      <c r="AT205" s="18" t="s">
        <v>152</v>
      </c>
      <c r="AU205" s="18" t="s">
        <v>81</v>
      </c>
    </row>
    <row r="206" spans="2:65" s="12" customFormat="1">
      <c r="B206" s="159"/>
      <c r="D206" s="160" t="s">
        <v>158</v>
      </c>
      <c r="E206" s="161" t="s">
        <v>19</v>
      </c>
      <c r="F206" s="162" t="s">
        <v>545</v>
      </c>
      <c r="H206" s="161" t="s">
        <v>19</v>
      </c>
      <c r="I206" s="163"/>
      <c r="L206" s="159"/>
      <c r="M206" s="164"/>
      <c r="T206" s="165"/>
      <c r="AT206" s="161" t="s">
        <v>158</v>
      </c>
      <c r="AU206" s="161" t="s">
        <v>81</v>
      </c>
      <c r="AV206" s="12" t="s">
        <v>79</v>
      </c>
      <c r="AW206" s="12" t="s">
        <v>33</v>
      </c>
      <c r="AX206" s="12" t="s">
        <v>72</v>
      </c>
      <c r="AY206" s="161" t="s">
        <v>143</v>
      </c>
    </row>
    <row r="207" spans="2:65" s="13" customFormat="1">
      <c r="B207" s="166"/>
      <c r="D207" s="160" t="s">
        <v>158</v>
      </c>
      <c r="E207" s="167" t="s">
        <v>19</v>
      </c>
      <c r="F207" s="168" t="s">
        <v>1712</v>
      </c>
      <c r="H207" s="169">
        <v>7.694</v>
      </c>
      <c r="I207" s="170"/>
      <c r="L207" s="166"/>
      <c r="M207" s="171"/>
      <c r="T207" s="172"/>
      <c r="AT207" s="167" t="s">
        <v>158</v>
      </c>
      <c r="AU207" s="167" t="s">
        <v>81</v>
      </c>
      <c r="AV207" s="13" t="s">
        <v>81</v>
      </c>
      <c r="AW207" s="13" t="s">
        <v>33</v>
      </c>
      <c r="AX207" s="13" t="s">
        <v>79</v>
      </c>
      <c r="AY207" s="167" t="s">
        <v>143</v>
      </c>
    </row>
    <row r="208" spans="2:65" s="1" customFormat="1" ht="21.75" customHeight="1">
      <c r="B208" s="33"/>
      <c r="C208" s="132" t="s">
        <v>282</v>
      </c>
      <c r="D208" s="132" t="s">
        <v>146</v>
      </c>
      <c r="E208" s="133" t="s">
        <v>572</v>
      </c>
      <c r="F208" s="134" t="s">
        <v>573</v>
      </c>
      <c r="G208" s="135" t="s">
        <v>511</v>
      </c>
      <c r="H208" s="136">
        <v>7.694</v>
      </c>
      <c r="I208" s="137">
        <v>1740</v>
      </c>
      <c r="J208" s="138">
        <f>ROUND(I208*H208,2)</f>
        <v>13387.56</v>
      </c>
      <c r="K208" s="134" t="s">
        <v>150</v>
      </c>
      <c r="L208" s="33"/>
      <c r="M208" s="139" t="s">
        <v>19</v>
      </c>
      <c r="N208" s="140" t="s">
        <v>43</v>
      </c>
      <c r="P208" s="141">
        <f>O208*H208</f>
        <v>0</v>
      </c>
      <c r="Q208" s="141">
        <v>2.4000000000000001E-4</v>
      </c>
      <c r="R208" s="141">
        <f>Q208*H208</f>
        <v>1.8465600000000001E-3</v>
      </c>
      <c r="S208" s="141">
        <v>0</v>
      </c>
      <c r="T208" s="142">
        <f>S208*H208</f>
        <v>0</v>
      </c>
      <c r="AR208" s="143" t="s">
        <v>168</v>
      </c>
      <c r="AT208" s="143" t="s">
        <v>146</v>
      </c>
      <c r="AU208" s="143" t="s">
        <v>81</v>
      </c>
      <c r="AY208" s="18" t="s">
        <v>143</v>
      </c>
      <c r="BE208" s="144">
        <f>IF(N208="základní",J208,0)</f>
        <v>13387.56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79</v>
      </c>
      <c r="BK208" s="144">
        <f>ROUND(I208*H208,2)</f>
        <v>13387.56</v>
      </c>
      <c r="BL208" s="18" t="s">
        <v>168</v>
      </c>
      <c r="BM208" s="143" t="s">
        <v>1713</v>
      </c>
    </row>
    <row r="209" spans="2:65" s="1" customFormat="1">
      <c r="B209" s="33"/>
      <c r="D209" s="145" t="s">
        <v>152</v>
      </c>
      <c r="F209" s="146" t="s">
        <v>575</v>
      </c>
      <c r="I209" s="147"/>
      <c r="L209" s="33"/>
      <c r="M209" s="148"/>
      <c r="T209" s="54"/>
      <c r="AT209" s="18" t="s">
        <v>152</v>
      </c>
      <c r="AU209" s="18" t="s">
        <v>81</v>
      </c>
    </row>
    <row r="210" spans="2:65" s="12" customFormat="1">
      <c r="B210" s="159"/>
      <c r="D210" s="160" t="s">
        <v>158</v>
      </c>
      <c r="E210" s="161" t="s">
        <v>19</v>
      </c>
      <c r="F210" s="162" t="s">
        <v>545</v>
      </c>
      <c r="H210" s="161" t="s">
        <v>19</v>
      </c>
      <c r="I210" s="163"/>
      <c r="L210" s="159"/>
      <c r="M210" s="164"/>
      <c r="T210" s="165"/>
      <c r="AT210" s="161" t="s">
        <v>158</v>
      </c>
      <c r="AU210" s="161" t="s">
        <v>81</v>
      </c>
      <c r="AV210" s="12" t="s">
        <v>79</v>
      </c>
      <c r="AW210" s="12" t="s">
        <v>33</v>
      </c>
      <c r="AX210" s="12" t="s">
        <v>72</v>
      </c>
      <c r="AY210" s="161" t="s">
        <v>143</v>
      </c>
    </row>
    <row r="211" spans="2:65" s="13" customFormat="1">
      <c r="B211" s="166"/>
      <c r="D211" s="160" t="s">
        <v>158</v>
      </c>
      <c r="E211" s="167" t="s">
        <v>19</v>
      </c>
      <c r="F211" s="168" t="s">
        <v>1714</v>
      </c>
      <c r="H211" s="169">
        <v>7.694</v>
      </c>
      <c r="I211" s="170"/>
      <c r="L211" s="166"/>
      <c r="M211" s="171"/>
      <c r="T211" s="172"/>
      <c r="AT211" s="167" t="s">
        <v>158</v>
      </c>
      <c r="AU211" s="167" t="s">
        <v>81</v>
      </c>
      <c r="AV211" s="13" t="s">
        <v>81</v>
      </c>
      <c r="AW211" s="13" t="s">
        <v>33</v>
      </c>
      <c r="AX211" s="13" t="s">
        <v>79</v>
      </c>
      <c r="AY211" s="167" t="s">
        <v>143</v>
      </c>
    </row>
    <row r="212" spans="2:65" s="1" customFormat="1" ht="24.15" customHeight="1">
      <c r="B212" s="33"/>
      <c r="C212" s="132" t="s">
        <v>288</v>
      </c>
      <c r="D212" s="132" t="s">
        <v>146</v>
      </c>
      <c r="E212" s="133" t="s">
        <v>577</v>
      </c>
      <c r="F212" s="134" t="s">
        <v>578</v>
      </c>
      <c r="G212" s="135" t="s">
        <v>511</v>
      </c>
      <c r="H212" s="136">
        <v>20.497</v>
      </c>
      <c r="I212" s="137">
        <v>599</v>
      </c>
      <c r="J212" s="138">
        <f>ROUND(I212*H212,2)</f>
        <v>12277.7</v>
      </c>
      <c r="K212" s="134" t="s">
        <v>150</v>
      </c>
      <c r="L212" s="33"/>
      <c r="M212" s="139" t="s">
        <v>19</v>
      </c>
      <c r="N212" s="140" t="s">
        <v>43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168</v>
      </c>
      <c r="AT212" s="143" t="s">
        <v>146</v>
      </c>
      <c r="AU212" s="143" t="s">
        <v>81</v>
      </c>
      <c r="AY212" s="18" t="s">
        <v>143</v>
      </c>
      <c r="BE212" s="144">
        <f>IF(N212="základní",J212,0)</f>
        <v>12277.7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79</v>
      </c>
      <c r="BK212" s="144">
        <f>ROUND(I212*H212,2)</f>
        <v>12277.7</v>
      </c>
      <c r="BL212" s="18" t="s">
        <v>168</v>
      </c>
      <c r="BM212" s="143" t="s">
        <v>1715</v>
      </c>
    </row>
    <row r="213" spans="2:65" s="1" customFormat="1">
      <c r="B213" s="33"/>
      <c r="D213" s="145" t="s">
        <v>152</v>
      </c>
      <c r="F213" s="146" t="s">
        <v>580</v>
      </c>
      <c r="I213" s="147"/>
      <c r="L213" s="33"/>
      <c r="M213" s="148"/>
      <c r="T213" s="54"/>
      <c r="AT213" s="18" t="s">
        <v>152</v>
      </c>
      <c r="AU213" s="18" t="s">
        <v>81</v>
      </c>
    </row>
    <row r="214" spans="2:65" s="13" customFormat="1">
      <c r="B214" s="166"/>
      <c r="D214" s="160" t="s">
        <v>158</v>
      </c>
      <c r="E214" s="167" t="s">
        <v>19</v>
      </c>
      <c r="F214" s="168" t="s">
        <v>1716</v>
      </c>
      <c r="H214" s="169">
        <v>153.87</v>
      </c>
      <c r="I214" s="170"/>
      <c r="L214" s="166"/>
      <c r="M214" s="171"/>
      <c r="T214" s="172"/>
      <c r="AT214" s="167" t="s">
        <v>158</v>
      </c>
      <c r="AU214" s="167" t="s">
        <v>81</v>
      </c>
      <c r="AV214" s="13" t="s">
        <v>81</v>
      </c>
      <c r="AW214" s="13" t="s">
        <v>33</v>
      </c>
      <c r="AX214" s="13" t="s">
        <v>72</v>
      </c>
      <c r="AY214" s="167" t="s">
        <v>143</v>
      </c>
    </row>
    <row r="215" spans="2:65" s="13" customFormat="1">
      <c r="B215" s="166"/>
      <c r="D215" s="160" t="s">
        <v>158</v>
      </c>
      <c r="E215" s="167" t="s">
        <v>19</v>
      </c>
      <c r="F215" s="168" t="s">
        <v>1717</v>
      </c>
      <c r="H215" s="169">
        <v>51.1</v>
      </c>
      <c r="I215" s="170"/>
      <c r="L215" s="166"/>
      <c r="M215" s="171"/>
      <c r="T215" s="172"/>
      <c r="AT215" s="167" t="s">
        <v>158</v>
      </c>
      <c r="AU215" s="167" t="s">
        <v>81</v>
      </c>
      <c r="AV215" s="13" t="s">
        <v>81</v>
      </c>
      <c r="AW215" s="13" t="s">
        <v>33</v>
      </c>
      <c r="AX215" s="13" t="s">
        <v>72</v>
      </c>
      <c r="AY215" s="167" t="s">
        <v>143</v>
      </c>
    </row>
    <row r="216" spans="2:65" s="15" customFormat="1">
      <c r="B216" s="186"/>
      <c r="D216" s="160" t="s">
        <v>158</v>
      </c>
      <c r="E216" s="187" t="s">
        <v>19</v>
      </c>
      <c r="F216" s="188" t="s">
        <v>533</v>
      </c>
      <c r="H216" s="189">
        <v>204.97</v>
      </c>
      <c r="I216" s="190"/>
      <c r="L216" s="186"/>
      <c r="M216" s="191"/>
      <c r="T216" s="192"/>
      <c r="AT216" s="187" t="s">
        <v>158</v>
      </c>
      <c r="AU216" s="187" t="s">
        <v>81</v>
      </c>
      <c r="AV216" s="15" t="s">
        <v>163</v>
      </c>
      <c r="AW216" s="15" t="s">
        <v>33</v>
      </c>
      <c r="AX216" s="15" t="s">
        <v>72</v>
      </c>
      <c r="AY216" s="187" t="s">
        <v>143</v>
      </c>
    </row>
    <row r="217" spans="2:65" s="12" customFormat="1">
      <c r="B217" s="159"/>
      <c r="D217" s="160" t="s">
        <v>158</v>
      </c>
      <c r="E217" s="161" t="s">
        <v>19</v>
      </c>
      <c r="F217" s="162" t="s">
        <v>1718</v>
      </c>
      <c r="H217" s="161" t="s">
        <v>19</v>
      </c>
      <c r="I217" s="163"/>
      <c r="L217" s="159"/>
      <c r="M217" s="164"/>
      <c r="T217" s="165"/>
      <c r="AT217" s="161" t="s">
        <v>158</v>
      </c>
      <c r="AU217" s="161" t="s">
        <v>81</v>
      </c>
      <c r="AV217" s="12" t="s">
        <v>79</v>
      </c>
      <c r="AW217" s="12" t="s">
        <v>33</v>
      </c>
      <c r="AX217" s="12" t="s">
        <v>72</v>
      </c>
      <c r="AY217" s="161" t="s">
        <v>143</v>
      </c>
    </row>
    <row r="218" spans="2:65" s="13" customFormat="1">
      <c r="B218" s="166"/>
      <c r="D218" s="160" t="s">
        <v>158</v>
      </c>
      <c r="E218" s="167" t="s">
        <v>19</v>
      </c>
      <c r="F218" s="168" t="s">
        <v>1719</v>
      </c>
      <c r="H218" s="169">
        <v>20.497</v>
      </c>
      <c r="I218" s="170"/>
      <c r="L218" s="166"/>
      <c r="M218" s="171"/>
      <c r="T218" s="172"/>
      <c r="AT218" s="167" t="s">
        <v>158</v>
      </c>
      <c r="AU218" s="167" t="s">
        <v>81</v>
      </c>
      <c r="AV218" s="13" t="s">
        <v>81</v>
      </c>
      <c r="AW218" s="13" t="s">
        <v>33</v>
      </c>
      <c r="AX218" s="13" t="s">
        <v>79</v>
      </c>
      <c r="AY218" s="167" t="s">
        <v>143</v>
      </c>
    </row>
    <row r="219" spans="2:65" s="1" customFormat="1" ht="24.15" customHeight="1">
      <c r="B219" s="33"/>
      <c r="C219" s="132" t="s">
        <v>294</v>
      </c>
      <c r="D219" s="132" t="s">
        <v>146</v>
      </c>
      <c r="E219" s="133" t="s">
        <v>583</v>
      </c>
      <c r="F219" s="134" t="s">
        <v>1720</v>
      </c>
      <c r="G219" s="135" t="s">
        <v>260</v>
      </c>
      <c r="H219" s="136">
        <v>11</v>
      </c>
      <c r="I219" s="137">
        <v>5300</v>
      </c>
      <c r="J219" s="138">
        <f>ROUND(I219*H219,2)</f>
        <v>58300</v>
      </c>
      <c r="K219" s="134" t="s">
        <v>19</v>
      </c>
      <c r="L219" s="33"/>
      <c r="M219" s="139" t="s">
        <v>19</v>
      </c>
      <c r="N219" s="140" t="s">
        <v>43</v>
      </c>
      <c r="P219" s="141">
        <f>O219*H219</f>
        <v>0</v>
      </c>
      <c r="Q219" s="141">
        <v>1.6E-2</v>
      </c>
      <c r="R219" s="141">
        <f>Q219*H219</f>
        <v>0.17599999999999999</v>
      </c>
      <c r="S219" s="141">
        <v>0</v>
      </c>
      <c r="T219" s="142">
        <f>S219*H219</f>
        <v>0</v>
      </c>
      <c r="AR219" s="143" t="s">
        <v>168</v>
      </c>
      <c r="AT219" s="143" t="s">
        <v>146</v>
      </c>
      <c r="AU219" s="143" t="s">
        <v>81</v>
      </c>
      <c r="AY219" s="18" t="s">
        <v>143</v>
      </c>
      <c r="BE219" s="144">
        <f>IF(N219="základní",J219,0)</f>
        <v>58300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79</v>
      </c>
      <c r="BK219" s="144">
        <f>ROUND(I219*H219,2)</f>
        <v>58300</v>
      </c>
      <c r="BL219" s="18" t="s">
        <v>168</v>
      </c>
      <c r="BM219" s="143" t="s">
        <v>1721</v>
      </c>
    </row>
    <row r="220" spans="2:65" s="12" customFormat="1">
      <c r="B220" s="159"/>
      <c r="D220" s="160" t="s">
        <v>158</v>
      </c>
      <c r="E220" s="161" t="s">
        <v>19</v>
      </c>
      <c r="F220" s="162" t="s">
        <v>1722</v>
      </c>
      <c r="H220" s="161" t="s">
        <v>19</v>
      </c>
      <c r="I220" s="163"/>
      <c r="L220" s="159"/>
      <c r="M220" s="164"/>
      <c r="T220" s="165"/>
      <c r="AT220" s="161" t="s">
        <v>158</v>
      </c>
      <c r="AU220" s="161" t="s">
        <v>81</v>
      </c>
      <c r="AV220" s="12" t="s">
        <v>79</v>
      </c>
      <c r="AW220" s="12" t="s">
        <v>33</v>
      </c>
      <c r="AX220" s="12" t="s">
        <v>72</v>
      </c>
      <c r="AY220" s="161" t="s">
        <v>143</v>
      </c>
    </row>
    <row r="221" spans="2:65" s="12" customFormat="1">
      <c r="B221" s="159"/>
      <c r="D221" s="160" t="s">
        <v>158</v>
      </c>
      <c r="E221" s="161" t="s">
        <v>19</v>
      </c>
      <c r="F221" s="162" t="s">
        <v>1723</v>
      </c>
      <c r="H221" s="161" t="s">
        <v>19</v>
      </c>
      <c r="I221" s="163"/>
      <c r="L221" s="159"/>
      <c r="M221" s="164"/>
      <c r="T221" s="165"/>
      <c r="AT221" s="161" t="s">
        <v>158</v>
      </c>
      <c r="AU221" s="161" t="s">
        <v>81</v>
      </c>
      <c r="AV221" s="12" t="s">
        <v>79</v>
      </c>
      <c r="AW221" s="12" t="s">
        <v>33</v>
      </c>
      <c r="AX221" s="12" t="s">
        <v>72</v>
      </c>
      <c r="AY221" s="161" t="s">
        <v>143</v>
      </c>
    </row>
    <row r="222" spans="2:65" s="13" customFormat="1">
      <c r="B222" s="166"/>
      <c r="D222" s="160" t="s">
        <v>158</v>
      </c>
      <c r="E222" s="167" t="s">
        <v>19</v>
      </c>
      <c r="F222" s="168" t="s">
        <v>1724</v>
      </c>
      <c r="H222" s="169">
        <v>11</v>
      </c>
      <c r="I222" s="170"/>
      <c r="L222" s="166"/>
      <c r="M222" s="171"/>
      <c r="T222" s="172"/>
      <c r="AT222" s="167" t="s">
        <v>158</v>
      </c>
      <c r="AU222" s="167" t="s">
        <v>81</v>
      </c>
      <c r="AV222" s="13" t="s">
        <v>81</v>
      </c>
      <c r="AW222" s="13" t="s">
        <v>33</v>
      </c>
      <c r="AX222" s="13" t="s">
        <v>79</v>
      </c>
      <c r="AY222" s="167" t="s">
        <v>143</v>
      </c>
    </row>
    <row r="223" spans="2:65" s="1" customFormat="1" ht="16.5" customHeight="1">
      <c r="B223" s="33"/>
      <c r="C223" s="132" t="s">
        <v>303</v>
      </c>
      <c r="D223" s="132" t="s">
        <v>146</v>
      </c>
      <c r="E223" s="133" t="s">
        <v>1725</v>
      </c>
      <c r="F223" s="134" t="s">
        <v>1726</v>
      </c>
      <c r="G223" s="135" t="s">
        <v>494</v>
      </c>
      <c r="H223" s="136">
        <v>79.7</v>
      </c>
      <c r="I223" s="137">
        <v>45.3</v>
      </c>
      <c r="J223" s="138">
        <f>ROUND(I223*H223,2)</f>
        <v>3610.41</v>
      </c>
      <c r="K223" s="134" t="s">
        <v>150</v>
      </c>
      <c r="L223" s="33"/>
      <c r="M223" s="139" t="s">
        <v>19</v>
      </c>
      <c r="N223" s="140" t="s">
        <v>43</v>
      </c>
      <c r="P223" s="141">
        <f>O223*H223</f>
        <v>0</v>
      </c>
      <c r="Q223" s="141">
        <v>6.9999999999999999E-4</v>
      </c>
      <c r="R223" s="141">
        <f>Q223*H223</f>
        <v>5.5789999999999999E-2</v>
      </c>
      <c r="S223" s="141">
        <v>0</v>
      </c>
      <c r="T223" s="142">
        <f>S223*H223</f>
        <v>0</v>
      </c>
      <c r="AR223" s="143" t="s">
        <v>168</v>
      </c>
      <c r="AT223" s="143" t="s">
        <v>146</v>
      </c>
      <c r="AU223" s="143" t="s">
        <v>81</v>
      </c>
      <c r="AY223" s="18" t="s">
        <v>143</v>
      </c>
      <c r="BE223" s="144">
        <f>IF(N223="základní",J223,0)</f>
        <v>3610.41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8" t="s">
        <v>79</v>
      </c>
      <c r="BK223" s="144">
        <f>ROUND(I223*H223,2)</f>
        <v>3610.41</v>
      </c>
      <c r="BL223" s="18" t="s">
        <v>168</v>
      </c>
      <c r="BM223" s="143" t="s">
        <v>1727</v>
      </c>
    </row>
    <row r="224" spans="2:65" s="1" customFormat="1">
      <c r="B224" s="33"/>
      <c r="D224" s="145" t="s">
        <v>152</v>
      </c>
      <c r="F224" s="146" t="s">
        <v>1728</v>
      </c>
      <c r="I224" s="147"/>
      <c r="L224" s="33"/>
      <c r="M224" s="148"/>
      <c r="T224" s="54"/>
      <c r="AT224" s="18" t="s">
        <v>152</v>
      </c>
      <c r="AU224" s="18" t="s">
        <v>81</v>
      </c>
    </row>
    <row r="225" spans="2:65" s="12" customFormat="1">
      <c r="B225" s="159"/>
      <c r="D225" s="160" t="s">
        <v>158</v>
      </c>
      <c r="E225" s="161" t="s">
        <v>19</v>
      </c>
      <c r="F225" s="162" t="s">
        <v>1615</v>
      </c>
      <c r="H225" s="161" t="s">
        <v>19</v>
      </c>
      <c r="I225" s="163"/>
      <c r="L225" s="159"/>
      <c r="M225" s="164"/>
      <c r="T225" s="165"/>
      <c r="AT225" s="161" t="s">
        <v>158</v>
      </c>
      <c r="AU225" s="161" t="s">
        <v>81</v>
      </c>
      <c r="AV225" s="12" t="s">
        <v>79</v>
      </c>
      <c r="AW225" s="12" t="s">
        <v>33</v>
      </c>
      <c r="AX225" s="12" t="s">
        <v>72</v>
      </c>
      <c r="AY225" s="161" t="s">
        <v>143</v>
      </c>
    </row>
    <row r="226" spans="2:65" s="13" customFormat="1">
      <c r="B226" s="166"/>
      <c r="D226" s="160" t="s">
        <v>158</v>
      </c>
      <c r="E226" s="167" t="s">
        <v>19</v>
      </c>
      <c r="F226" s="168" t="s">
        <v>1729</v>
      </c>
      <c r="H226" s="169">
        <v>24</v>
      </c>
      <c r="I226" s="170"/>
      <c r="L226" s="166"/>
      <c r="M226" s="171"/>
      <c r="T226" s="172"/>
      <c r="AT226" s="167" t="s">
        <v>158</v>
      </c>
      <c r="AU226" s="167" t="s">
        <v>81</v>
      </c>
      <c r="AV226" s="13" t="s">
        <v>81</v>
      </c>
      <c r="AW226" s="13" t="s">
        <v>33</v>
      </c>
      <c r="AX226" s="13" t="s">
        <v>72</v>
      </c>
      <c r="AY226" s="167" t="s">
        <v>143</v>
      </c>
    </row>
    <row r="227" spans="2:65" s="13" customFormat="1">
      <c r="B227" s="166"/>
      <c r="D227" s="160" t="s">
        <v>158</v>
      </c>
      <c r="E227" s="167" t="s">
        <v>19</v>
      </c>
      <c r="F227" s="168" t="s">
        <v>1730</v>
      </c>
      <c r="H227" s="169">
        <v>42.5</v>
      </c>
      <c r="I227" s="170"/>
      <c r="L227" s="166"/>
      <c r="M227" s="171"/>
      <c r="T227" s="172"/>
      <c r="AT227" s="167" t="s">
        <v>158</v>
      </c>
      <c r="AU227" s="167" t="s">
        <v>81</v>
      </c>
      <c r="AV227" s="13" t="s">
        <v>81</v>
      </c>
      <c r="AW227" s="13" t="s">
        <v>33</v>
      </c>
      <c r="AX227" s="13" t="s">
        <v>72</v>
      </c>
      <c r="AY227" s="167" t="s">
        <v>143</v>
      </c>
    </row>
    <row r="228" spans="2:65" s="12" customFormat="1">
      <c r="B228" s="159"/>
      <c r="D228" s="160" t="s">
        <v>158</v>
      </c>
      <c r="E228" s="161" t="s">
        <v>19</v>
      </c>
      <c r="F228" s="162" t="s">
        <v>1617</v>
      </c>
      <c r="H228" s="161" t="s">
        <v>19</v>
      </c>
      <c r="I228" s="163"/>
      <c r="L228" s="159"/>
      <c r="M228" s="164"/>
      <c r="T228" s="165"/>
      <c r="AT228" s="161" t="s">
        <v>158</v>
      </c>
      <c r="AU228" s="161" t="s">
        <v>81</v>
      </c>
      <c r="AV228" s="12" t="s">
        <v>79</v>
      </c>
      <c r="AW228" s="12" t="s">
        <v>33</v>
      </c>
      <c r="AX228" s="12" t="s">
        <v>72</v>
      </c>
      <c r="AY228" s="161" t="s">
        <v>143</v>
      </c>
    </row>
    <row r="229" spans="2:65" s="13" customFormat="1">
      <c r="B229" s="166"/>
      <c r="D229" s="160" t="s">
        <v>158</v>
      </c>
      <c r="E229" s="167" t="s">
        <v>19</v>
      </c>
      <c r="F229" s="168" t="s">
        <v>1731</v>
      </c>
      <c r="H229" s="169">
        <v>13.2</v>
      </c>
      <c r="I229" s="170"/>
      <c r="L229" s="166"/>
      <c r="M229" s="171"/>
      <c r="T229" s="172"/>
      <c r="AT229" s="167" t="s">
        <v>158</v>
      </c>
      <c r="AU229" s="167" t="s">
        <v>81</v>
      </c>
      <c r="AV229" s="13" t="s">
        <v>81</v>
      </c>
      <c r="AW229" s="13" t="s">
        <v>33</v>
      </c>
      <c r="AX229" s="13" t="s">
        <v>72</v>
      </c>
      <c r="AY229" s="167" t="s">
        <v>143</v>
      </c>
    </row>
    <row r="230" spans="2:65" s="14" customFormat="1">
      <c r="B230" s="173"/>
      <c r="D230" s="160" t="s">
        <v>158</v>
      </c>
      <c r="E230" s="174" t="s">
        <v>19</v>
      </c>
      <c r="F230" s="175" t="s">
        <v>267</v>
      </c>
      <c r="H230" s="176">
        <v>79.7</v>
      </c>
      <c r="I230" s="177"/>
      <c r="L230" s="173"/>
      <c r="M230" s="178"/>
      <c r="T230" s="179"/>
      <c r="AT230" s="174" t="s">
        <v>158</v>
      </c>
      <c r="AU230" s="174" t="s">
        <v>81</v>
      </c>
      <c r="AV230" s="14" t="s">
        <v>168</v>
      </c>
      <c r="AW230" s="14" t="s">
        <v>33</v>
      </c>
      <c r="AX230" s="14" t="s">
        <v>79</v>
      </c>
      <c r="AY230" s="174" t="s">
        <v>143</v>
      </c>
    </row>
    <row r="231" spans="2:65" s="1" customFormat="1" ht="24.15" customHeight="1">
      <c r="B231" s="33"/>
      <c r="C231" s="132" t="s">
        <v>317</v>
      </c>
      <c r="D231" s="132" t="s">
        <v>146</v>
      </c>
      <c r="E231" s="133" t="s">
        <v>1732</v>
      </c>
      <c r="F231" s="134" t="s">
        <v>1733</v>
      </c>
      <c r="G231" s="135" t="s">
        <v>494</v>
      </c>
      <c r="H231" s="136">
        <v>79.7</v>
      </c>
      <c r="I231" s="137">
        <v>23.6</v>
      </c>
      <c r="J231" s="138">
        <f>ROUND(I231*H231,2)</f>
        <v>1880.92</v>
      </c>
      <c r="K231" s="134" t="s">
        <v>150</v>
      </c>
      <c r="L231" s="33"/>
      <c r="M231" s="139" t="s">
        <v>19</v>
      </c>
      <c r="N231" s="140" t="s">
        <v>43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168</v>
      </c>
      <c r="AT231" s="143" t="s">
        <v>146</v>
      </c>
      <c r="AU231" s="143" t="s">
        <v>81</v>
      </c>
      <c r="AY231" s="18" t="s">
        <v>143</v>
      </c>
      <c r="BE231" s="144">
        <f>IF(N231="základní",J231,0)</f>
        <v>1880.92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79</v>
      </c>
      <c r="BK231" s="144">
        <f>ROUND(I231*H231,2)</f>
        <v>1880.92</v>
      </c>
      <c r="BL231" s="18" t="s">
        <v>168</v>
      </c>
      <c r="BM231" s="143" t="s">
        <v>1734</v>
      </c>
    </row>
    <row r="232" spans="2:65" s="1" customFormat="1">
      <c r="B232" s="33"/>
      <c r="D232" s="145" t="s">
        <v>152</v>
      </c>
      <c r="F232" s="146" t="s">
        <v>1735</v>
      </c>
      <c r="I232" s="147"/>
      <c r="L232" s="33"/>
      <c r="M232" s="148"/>
      <c r="T232" s="54"/>
      <c r="AT232" s="18" t="s">
        <v>152</v>
      </c>
      <c r="AU232" s="18" t="s">
        <v>81</v>
      </c>
    </row>
    <row r="233" spans="2:65" s="1" customFormat="1" ht="21.75" customHeight="1">
      <c r="B233" s="33"/>
      <c r="C233" s="132" t="s">
        <v>325</v>
      </c>
      <c r="D233" s="132" t="s">
        <v>146</v>
      </c>
      <c r="E233" s="133" t="s">
        <v>1736</v>
      </c>
      <c r="F233" s="134" t="s">
        <v>1737</v>
      </c>
      <c r="G233" s="135" t="s">
        <v>494</v>
      </c>
      <c r="H233" s="136">
        <v>79.7</v>
      </c>
      <c r="I233" s="137">
        <v>150</v>
      </c>
      <c r="J233" s="138">
        <f>ROUND(I233*H233,2)</f>
        <v>11955</v>
      </c>
      <c r="K233" s="134" t="s">
        <v>150</v>
      </c>
      <c r="L233" s="33"/>
      <c r="M233" s="139" t="s">
        <v>19</v>
      </c>
      <c r="N233" s="140" t="s">
        <v>43</v>
      </c>
      <c r="P233" s="141">
        <f>O233*H233</f>
        <v>0</v>
      </c>
      <c r="Q233" s="141">
        <v>7.9000000000000001E-4</v>
      </c>
      <c r="R233" s="141">
        <f>Q233*H233</f>
        <v>6.2963000000000005E-2</v>
      </c>
      <c r="S233" s="141">
        <v>0</v>
      </c>
      <c r="T233" s="142">
        <f>S233*H233</f>
        <v>0</v>
      </c>
      <c r="AR233" s="143" t="s">
        <v>168</v>
      </c>
      <c r="AT233" s="143" t="s">
        <v>146</v>
      </c>
      <c r="AU233" s="143" t="s">
        <v>81</v>
      </c>
      <c r="AY233" s="18" t="s">
        <v>143</v>
      </c>
      <c r="BE233" s="144">
        <f>IF(N233="základní",J233,0)</f>
        <v>11955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79</v>
      </c>
      <c r="BK233" s="144">
        <f>ROUND(I233*H233,2)</f>
        <v>11955</v>
      </c>
      <c r="BL233" s="18" t="s">
        <v>168</v>
      </c>
      <c r="BM233" s="143" t="s">
        <v>1738</v>
      </c>
    </row>
    <row r="234" spans="2:65" s="1" customFormat="1">
      <c r="B234" s="33"/>
      <c r="D234" s="145" t="s">
        <v>152</v>
      </c>
      <c r="F234" s="146" t="s">
        <v>1739</v>
      </c>
      <c r="I234" s="147"/>
      <c r="L234" s="33"/>
      <c r="M234" s="148"/>
      <c r="T234" s="54"/>
      <c r="AT234" s="18" t="s">
        <v>152</v>
      </c>
      <c r="AU234" s="18" t="s">
        <v>81</v>
      </c>
    </row>
    <row r="235" spans="2:65" s="1" customFormat="1" ht="24.15" customHeight="1">
      <c r="B235" s="33"/>
      <c r="C235" s="132" t="s">
        <v>350</v>
      </c>
      <c r="D235" s="132" t="s">
        <v>146</v>
      </c>
      <c r="E235" s="133" t="s">
        <v>1740</v>
      </c>
      <c r="F235" s="134" t="s">
        <v>1741</v>
      </c>
      <c r="G235" s="135" t="s">
        <v>494</v>
      </c>
      <c r="H235" s="136">
        <v>79.7</v>
      </c>
      <c r="I235" s="137">
        <v>34.700000000000003</v>
      </c>
      <c r="J235" s="138">
        <f>ROUND(I235*H235,2)</f>
        <v>2765.59</v>
      </c>
      <c r="K235" s="134" t="s">
        <v>150</v>
      </c>
      <c r="L235" s="33"/>
      <c r="M235" s="139" t="s">
        <v>19</v>
      </c>
      <c r="N235" s="140" t="s">
        <v>43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168</v>
      </c>
      <c r="AT235" s="143" t="s">
        <v>146</v>
      </c>
      <c r="AU235" s="143" t="s">
        <v>81</v>
      </c>
      <c r="AY235" s="18" t="s">
        <v>143</v>
      </c>
      <c r="BE235" s="144">
        <f>IF(N235="základní",J235,0)</f>
        <v>2765.59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79</v>
      </c>
      <c r="BK235" s="144">
        <f>ROUND(I235*H235,2)</f>
        <v>2765.59</v>
      </c>
      <c r="BL235" s="18" t="s">
        <v>168</v>
      </c>
      <c r="BM235" s="143" t="s">
        <v>1742</v>
      </c>
    </row>
    <row r="236" spans="2:65" s="1" customFormat="1">
      <c r="B236" s="33"/>
      <c r="D236" s="145" t="s">
        <v>152</v>
      </c>
      <c r="F236" s="146" t="s">
        <v>1743</v>
      </c>
      <c r="I236" s="147"/>
      <c r="L236" s="33"/>
      <c r="M236" s="148"/>
      <c r="T236" s="54"/>
      <c r="AT236" s="18" t="s">
        <v>152</v>
      </c>
      <c r="AU236" s="18" t="s">
        <v>81</v>
      </c>
    </row>
    <row r="237" spans="2:65" s="1" customFormat="1" ht="24.15" customHeight="1">
      <c r="B237" s="33"/>
      <c r="C237" s="132" t="s">
        <v>355</v>
      </c>
      <c r="D237" s="132" t="s">
        <v>146</v>
      </c>
      <c r="E237" s="133" t="s">
        <v>1744</v>
      </c>
      <c r="F237" s="134" t="s">
        <v>1745</v>
      </c>
      <c r="G237" s="135" t="s">
        <v>494</v>
      </c>
      <c r="H237" s="136">
        <v>353.13</v>
      </c>
      <c r="I237" s="137">
        <v>45.3</v>
      </c>
      <c r="J237" s="138">
        <f>ROUND(I237*H237,2)</f>
        <v>15996.79</v>
      </c>
      <c r="K237" s="134" t="s">
        <v>150</v>
      </c>
      <c r="L237" s="33"/>
      <c r="M237" s="139" t="s">
        <v>19</v>
      </c>
      <c r="N237" s="140" t="s">
        <v>43</v>
      </c>
      <c r="P237" s="141">
        <f>O237*H237</f>
        <v>0</v>
      </c>
      <c r="Q237" s="141">
        <v>5.8E-4</v>
      </c>
      <c r="R237" s="141">
        <f>Q237*H237</f>
        <v>0.20481540000000001</v>
      </c>
      <c r="S237" s="141">
        <v>0</v>
      </c>
      <c r="T237" s="142">
        <f>S237*H237</f>
        <v>0</v>
      </c>
      <c r="AR237" s="143" t="s">
        <v>168</v>
      </c>
      <c r="AT237" s="143" t="s">
        <v>146</v>
      </c>
      <c r="AU237" s="143" t="s">
        <v>81</v>
      </c>
      <c r="AY237" s="18" t="s">
        <v>143</v>
      </c>
      <c r="BE237" s="144">
        <f>IF(N237="základní",J237,0)</f>
        <v>15996.79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8" t="s">
        <v>79</v>
      </c>
      <c r="BK237" s="144">
        <f>ROUND(I237*H237,2)</f>
        <v>15996.79</v>
      </c>
      <c r="BL237" s="18" t="s">
        <v>168</v>
      </c>
      <c r="BM237" s="143" t="s">
        <v>1746</v>
      </c>
    </row>
    <row r="238" spans="2:65" s="1" customFormat="1">
      <c r="B238" s="33"/>
      <c r="D238" s="145" t="s">
        <v>152</v>
      </c>
      <c r="F238" s="146" t="s">
        <v>1747</v>
      </c>
      <c r="I238" s="147"/>
      <c r="L238" s="33"/>
      <c r="M238" s="148"/>
      <c r="T238" s="54"/>
      <c r="AT238" s="18" t="s">
        <v>152</v>
      </c>
      <c r="AU238" s="18" t="s">
        <v>81</v>
      </c>
    </row>
    <row r="239" spans="2:65" s="12" customFormat="1">
      <c r="B239" s="159"/>
      <c r="D239" s="160" t="s">
        <v>158</v>
      </c>
      <c r="E239" s="161" t="s">
        <v>19</v>
      </c>
      <c r="F239" s="162" t="s">
        <v>246</v>
      </c>
      <c r="H239" s="161" t="s">
        <v>19</v>
      </c>
      <c r="I239" s="163"/>
      <c r="L239" s="159"/>
      <c r="M239" s="164"/>
      <c r="T239" s="165"/>
      <c r="AT239" s="161" t="s">
        <v>158</v>
      </c>
      <c r="AU239" s="161" t="s">
        <v>81</v>
      </c>
      <c r="AV239" s="12" t="s">
        <v>79</v>
      </c>
      <c r="AW239" s="12" t="s">
        <v>33</v>
      </c>
      <c r="AX239" s="12" t="s">
        <v>72</v>
      </c>
      <c r="AY239" s="161" t="s">
        <v>143</v>
      </c>
    </row>
    <row r="240" spans="2:65" s="12" customFormat="1">
      <c r="B240" s="159"/>
      <c r="D240" s="160" t="s">
        <v>158</v>
      </c>
      <c r="E240" s="161" t="s">
        <v>19</v>
      </c>
      <c r="F240" s="162" t="s">
        <v>1748</v>
      </c>
      <c r="H240" s="161" t="s">
        <v>19</v>
      </c>
      <c r="I240" s="163"/>
      <c r="L240" s="159"/>
      <c r="M240" s="164"/>
      <c r="T240" s="165"/>
      <c r="AT240" s="161" t="s">
        <v>158</v>
      </c>
      <c r="AU240" s="161" t="s">
        <v>81</v>
      </c>
      <c r="AV240" s="12" t="s">
        <v>79</v>
      </c>
      <c r="AW240" s="12" t="s">
        <v>33</v>
      </c>
      <c r="AX240" s="12" t="s">
        <v>72</v>
      </c>
      <c r="AY240" s="161" t="s">
        <v>143</v>
      </c>
    </row>
    <row r="241" spans="2:65" s="13" customFormat="1">
      <c r="B241" s="166"/>
      <c r="D241" s="160" t="s">
        <v>158</v>
      </c>
      <c r="E241" s="167" t="s">
        <v>19</v>
      </c>
      <c r="F241" s="168" t="s">
        <v>1749</v>
      </c>
      <c r="H241" s="169">
        <v>328.35</v>
      </c>
      <c r="I241" s="170"/>
      <c r="L241" s="166"/>
      <c r="M241" s="171"/>
      <c r="T241" s="172"/>
      <c r="AT241" s="167" t="s">
        <v>158</v>
      </c>
      <c r="AU241" s="167" t="s">
        <v>81</v>
      </c>
      <c r="AV241" s="13" t="s">
        <v>81</v>
      </c>
      <c r="AW241" s="13" t="s">
        <v>33</v>
      </c>
      <c r="AX241" s="13" t="s">
        <v>72</v>
      </c>
      <c r="AY241" s="167" t="s">
        <v>143</v>
      </c>
    </row>
    <row r="242" spans="2:65" s="13" customFormat="1">
      <c r="B242" s="166"/>
      <c r="D242" s="160" t="s">
        <v>158</v>
      </c>
      <c r="E242" s="167" t="s">
        <v>19</v>
      </c>
      <c r="F242" s="168" t="s">
        <v>1750</v>
      </c>
      <c r="H242" s="169">
        <v>24.78</v>
      </c>
      <c r="I242" s="170"/>
      <c r="L242" s="166"/>
      <c r="M242" s="171"/>
      <c r="T242" s="172"/>
      <c r="AT242" s="167" t="s">
        <v>158</v>
      </c>
      <c r="AU242" s="167" t="s">
        <v>81</v>
      </c>
      <c r="AV242" s="13" t="s">
        <v>81</v>
      </c>
      <c r="AW242" s="13" t="s">
        <v>33</v>
      </c>
      <c r="AX242" s="13" t="s">
        <v>72</v>
      </c>
      <c r="AY242" s="167" t="s">
        <v>143</v>
      </c>
    </row>
    <row r="243" spans="2:65" s="14" customFormat="1">
      <c r="B243" s="173"/>
      <c r="D243" s="160" t="s">
        <v>158</v>
      </c>
      <c r="E243" s="174" t="s">
        <v>19</v>
      </c>
      <c r="F243" s="175" t="s">
        <v>267</v>
      </c>
      <c r="H243" s="176">
        <v>353.13</v>
      </c>
      <c r="I243" s="177"/>
      <c r="L243" s="173"/>
      <c r="M243" s="178"/>
      <c r="T243" s="179"/>
      <c r="AT243" s="174" t="s">
        <v>158</v>
      </c>
      <c r="AU243" s="174" t="s">
        <v>81</v>
      </c>
      <c r="AV243" s="14" t="s">
        <v>168</v>
      </c>
      <c r="AW243" s="14" t="s">
        <v>33</v>
      </c>
      <c r="AX243" s="14" t="s">
        <v>79</v>
      </c>
      <c r="AY243" s="174" t="s">
        <v>143</v>
      </c>
    </row>
    <row r="244" spans="2:65" s="1" customFormat="1" ht="24.15" customHeight="1">
      <c r="B244" s="33"/>
      <c r="C244" s="132" t="s">
        <v>359</v>
      </c>
      <c r="D244" s="132" t="s">
        <v>146</v>
      </c>
      <c r="E244" s="133" t="s">
        <v>1751</v>
      </c>
      <c r="F244" s="134" t="s">
        <v>1752</v>
      </c>
      <c r="G244" s="135" t="s">
        <v>494</v>
      </c>
      <c r="H244" s="136">
        <v>353.13</v>
      </c>
      <c r="I244" s="137">
        <v>23.6</v>
      </c>
      <c r="J244" s="138">
        <f>ROUND(I244*H244,2)</f>
        <v>8333.8700000000008</v>
      </c>
      <c r="K244" s="134" t="s">
        <v>150</v>
      </c>
      <c r="L244" s="33"/>
      <c r="M244" s="139" t="s">
        <v>19</v>
      </c>
      <c r="N244" s="140" t="s">
        <v>43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168</v>
      </c>
      <c r="AT244" s="143" t="s">
        <v>146</v>
      </c>
      <c r="AU244" s="143" t="s">
        <v>81</v>
      </c>
      <c r="AY244" s="18" t="s">
        <v>143</v>
      </c>
      <c r="BE244" s="144">
        <f>IF(N244="základní",J244,0)</f>
        <v>8333.8700000000008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8" t="s">
        <v>79</v>
      </c>
      <c r="BK244" s="144">
        <f>ROUND(I244*H244,2)</f>
        <v>8333.8700000000008</v>
      </c>
      <c r="BL244" s="18" t="s">
        <v>168</v>
      </c>
      <c r="BM244" s="143" t="s">
        <v>1753</v>
      </c>
    </row>
    <row r="245" spans="2:65" s="1" customFormat="1">
      <c r="B245" s="33"/>
      <c r="D245" s="145" t="s">
        <v>152</v>
      </c>
      <c r="F245" s="146" t="s">
        <v>1754</v>
      </c>
      <c r="I245" s="147"/>
      <c r="L245" s="33"/>
      <c r="M245" s="148"/>
      <c r="T245" s="54"/>
      <c r="AT245" s="18" t="s">
        <v>152</v>
      </c>
      <c r="AU245" s="18" t="s">
        <v>81</v>
      </c>
    </row>
    <row r="246" spans="2:65" s="1" customFormat="1" ht="37.799999999999997" customHeight="1">
      <c r="B246" s="33"/>
      <c r="C246" s="132" t="s">
        <v>363</v>
      </c>
      <c r="D246" s="132" t="s">
        <v>146</v>
      </c>
      <c r="E246" s="133" t="s">
        <v>629</v>
      </c>
      <c r="F246" s="134" t="s">
        <v>630</v>
      </c>
      <c r="G246" s="135" t="s">
        <v>511</v>
      </c>
      <c r="H246" s="136">
        <v>291.82600000000002</v>
      </c>
      <c r="I246" s="137">
        <v>111</v>
      </c>
      <c r="J246" s="138">
        <f>ROUND(I246*H246,2)</f>
        <v>32392.69</v>
      </c>
      <c r="K246" s="134" t="s">
        <v>150</v>
      </c>
      <c r="L246" s="33"/>
      <c r="M246" s="139" t="s">
        <v>19</v>
      </c>
      <c r="N246" s="140" t="s">
        <v>43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168</v>
      </c>
      <c r="AT246" s="143" t="s">
        <v>146</v>
      </c>
      <c r="AU246" s="143" t="s">
        <v>81</v>
      </c>
      <c r="AY246" s="18" t="s">
        <v>143</v>
      </c>
      <c r="BE246" s="144">
        <f>IF(N246="základní",J246,0)</f>
        <v>32392.69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8" t="s">
        <v>79</v>
      </c>
      <c r="BK246" s="144">
        <f>ROUND(I246*H246,2)</f>
        <v>32392.69</v>
      </c>
      <c r="BL246" s="18" t="s">
        <v>168</v>
      </c>
      <c r="BM246" s="143" t="s">
        <v>1755</v>
      </c>
    </row>
    <row r="247" spans="2:65" s="1" customFormat="1">
      <c r="B247" s="33"/>
      <c r="D247" s="145" t="s">
        <v>152</v>
      </c>
      <c r="F247" s="146" t="s">
        <v>632</v>
      </c>
      <c r="I247" s="147"/>
      <c r="L247" s="33"/>
      <c r="M247" s="148"/>
      <c r="T247" s="54"/>
      <c r="AT247" s="18" t="s">
        <v>152</v>
      </c>
      <c r="AU247" s="18" t="s">
        <v>81</v>
      </c>
    </row>
    <row r="248" spans="2:65" s="12" customFormat="1">
      <c r="B248" s="159"/>
      <c r="D248" s="160" t="s">
        <v>158</v>
      </c>
      <c r="E248" s="161" t="s">
        <v>19</v>
      </c>
      <c r="F248" s="162" t="s">
        <v>633</v>
      </c>
      <c r="H248" s="161" t="s">
        <v>19</v>
      </c>
      <c r="I248" s="163"/>
      <c r="L248" s="159"/>
      <c r="M248" s="164"/>
      <c r="T248" s="165"/>
      <c r="AT248" s="161" t="s">
        <v>158</v>
      </c>
      <c r="AU248" s="161" t="s">
        <v>81</v>
      </c>
      <c r="AV248" s="12" t="s">
        <v>79</v>
      </c>
      <c r="AW248" s="12" t="s">
        <v>33</v>
      </c>
      <c r="AX248" s="12" t="s">
        <v>72</v>
      </c>
      <c r="AY248" s="161" t="s">
        <v>143</v>
      </c>
    </row>
    <row r="249" spans="2:65" s="12" customFormat="1">
      <c r="B249" s="159"/>
      <c r="D249" s="160" t="s">
        <v>158</v>
      </c>
      <c r="E249" s="161" t="s">
        <v>19</v>
      </c>
      <c r="F249" s="162" t="s">
        <v>634</v>
      </c>
      <c r="H249" s="161" t="s">
        <v>19</v>
      </c>
      <c r="I249" s="163"/>
      <c r="L249" s="159"/>
      <c r="M249" s="164"/>
      <c r="T249" s="165"/>
      <c r="AT249" s="161" t="s">
        <v>158</v>
      </c>
      <c r="AU249" s="161" t="s">
        <v>81</v>
      </c>
      <c r="AV249" s="12" t="s">
        <v>79</v>
      </c>
      <c r="AW249" s="12" t="s">
        <v>33</v>
      </c>
      <c r="AX249" s="12" t="s">
        <v>72</v>
      </c>
      <c r="AY249" s="161" t="s">
        <v>143</v>
      </c>
    </row>
    <row r="250" spans="2:65" s="12" customFormat="1">
      <c r="B250" s="159"/>
      <c r="D250" s="160" t="s">
        <v>158</v>
      </c>
      <c r="E250" s="161" t="s">
        <v>19</v>
      </c>
      <c r="F250" s="162" t="s">
        <v>635</v>
      </c>
      <c r="H250" s="161" t="s">
        <v>19</v>
      </c>
      <c r="I250" s="163"/>
      <c r="L250" s="159"/>
      <c r="M250" s="164"/>
      <c r="T250" s="165"/>
      <c r="AT250" s="161" t="s">
        <v>158</v>
      </c>
      <c r="AU250" s="161" t="s">
        <v>81</v>
      </c>
      <c r="AV250" s="12" t="s">
        <v>79</v>
      </c>
      <c r="AW250" s="12" t="s">
        <v>33</v>
      </c>
      <c r="AX250" s="12" t="s">
        <v>72</v>
      </c>
      <c r="AY250" s="161" t="s">
        <v>143</v>
      </c>
    </row>
    <row r="251" spans="2:65" s="13" customFormat="1">
      <c r="B251" s="166"/>
      <c r="D251" s="160" t="s">
        <v>158</v>
      </c>
      <c r="E251" s="167" t="s">
        <v>19</v>
      </c>
      <c r="F251" s="168" t="s">
        <v>1756</v>
      </c>
      <c r="H251" s="169">
        <v>46</v>
      </c>
      <c r="I251" s="170"/>
      <c r="L251" s="166"/>
      <c r="M251" s="171"/>
      <c r="T251" s="172"/>
      <c r="AT251" s="167" t="s">
        <v>158</v>
      </c>
      <c r="AU251" s="167" t="s">
        <v>81</v>
      </c>
      <c r="AV251" s="13" t="s">
        <v>81</v>
      </c>
      <c r="AW251" s="13" t="s">
        <v>33</v>
      </c>
      <c r="AX251" s="13" t="s">
        <v>72</v>
      </c>
      <c r="AY251" s="167" t="s">
        <v>143</v>
      </c>
    </row>
    <row r="252" spans="2:65" s="13" customFormat="1">
      <c r="B252" s="166"/>
      <c r="D252" s="160" t="s">
        <v>158</v>
      </c>
      <c r="E252" s="167" t="s">
        <v>19</v>
      </c>
      <c r="F252" s="168" t="s">
        <v>1757</v>
      </c>
      <c r="H252" s="169">
        <v>163.96600000000001</v>
      </c>
      <c r="I252" s="170"/>
      <c r="L252" s="166"/>
      <c r="M252" s="171"/>
      <c r="T252" s="172"/>
      <c r="AT252" s="167" t="s">
        <v>158</v>
      </c>
      <c r="AU252" s="167" t="s">
        <v>81</v>
      </c>
      <c r="AV252" s="13" t="s">
        <v>81</v>
      </c>
      <c r="AW252" s="13" t="s">
        <v>33</v>
      </c>
      <c r="AX252" s="13" t="s">
        <v>72</v>
      </c>
      <c r="AY252" s="167" t="s">
        <v>143</v>
      </c>
    </row>
    <row r="253" spans="2:65" s="15" customFormat="1">
      <c r="B253" s="186"/>
      <c r="D253" s="160" t="s">
        <v>158</v>
      </c>
      <c r="E253" s="187" t="s">
        <v>19</v>
      </c>
      <c r="F253" s="188" t="s">
        <v>533</v>
      </c>
      <c r="H253" s="189">
        <v>209.96600000000001</v>
      </c>
      <c r="I253" s="190"/>
      <c r="L253" s="186"/>
      <c r="M253" s="191"/>
      <c r="T253" s="192"/>
      <c r="AT253" s="187" t="s">
        <v>158</v>
      </c>
      <c r="AU253" s="187" t="s">
        <v>81</v>
      </c>
      <c r="AV253" s="15" t="s">
        <v>163</v>
      </c>
      <c r="AW253" s="15" t="s">
        <v>33</v>
      </c>
      <c r="AX253" s="15" t="s">
        <v>72</v>
      </c>
      <c r="AY253" s="187" t="s">
        <v>143</v>
      </c>
    </row>
    <row r="254" spans="2:65" s="12" customFormat="1">
      <c r="B254" s="159"/>
      <c r="D254" s="160" t="s">
        <v>158</v>
      </c>
      <c r="E254" s="161" t="s">
        <v>19</v>
      </c>
      <c r="F254" s="162" t="s">
        <v>1758</v>
      </c>
      <c r="H254" s="161" t="s">
        <v>19</v>
      </c>
      <c r="I254" s="163"/>
      <c r="L254" s="159"/>
      <c r="M254" s="164"/>
      <c r="T254" s="165"/>
      <c r="AT254" s="161" t="s">
        <v>158</v>
      </c>
      <c r="AU254" s="161" t="s">
        <v>81</v>
      </c>
      <c r="AV254" s="12" t="s">
        <v>79</v>
      </c>
      <c r="AW254" s="12" t="s">
        <v>33</v>
      </c>
      <c r="AX254" s="12" t="s">
        <v>72</v>
      </c>
      <c r="AY254" s="161" t="s">
        <v>143</v>
      </c>
    </row>
    <row r="255" spans="2:65" s="13" customFormat="1">
      <c r="B255" s="166"/>
      <c r="D255" s="160" t="s">
        <v>158</v>
      </c>
      <c r="E255" s="167" t="s">
        <v>19</v>
      </c>
      <c r="F255" s="168" t="s">
        <v>1759</v>
      </c>
      <c r="H255" s="169">
        <v>10.875</v>
      </c>
      <c r="I255" s="170"/>
      <c r="L255" s="166"/>
      <c r="M255" s="171"/>
      <c r="T255" s="172"/>
      <c r="AT255" s="167" t="s">
        <v>158</v>
      </c>
      <c r="AU255" s="167" t="s">
        <v>81</v>
      </c>
      <c r="AV255" s="13" t="s">
        <v>81</v>
      </c>
      <c r="AW255" s="13" t="s">
        <v>33</v>
      </c>
      <c r="AX255" s="13" t="s">
        <v>72</v>
      </c>
      <c r="AY255" s="167" t="s">
        <v>143</v>
      </c>
    </row>
    <row r="256" spans="2:65" s="13" customFormat="1">
      <c r="B256" s="166"/>
      <c r="D256" s="160" t="s">
        <v>158</v>
      </c>
      <c r="E256" s="167" t="s">
        <v>19</v>
      </c>
      <c r="F256" s="168" t="s">
        <v>1760</v>
      </c>
      <c r="H256" s="169">
        <v>50.024999999999999</v>
      </c>
      <c r="I256" s="170"/>
      <c r="L256" s="166"/>
      <c r="M256" s="171"/>
      <c r="T256" s="172"/>
      <c r="AT256" s="167" t="s">
        <v>158</v>
      </c>
      <c r="AU256" s="167" t="s">
        <v>81</v>
      </c>
      <c r="AV256" s="13" t="s">
        <v>81</v>
      </c>
      <c r="AW256" s="13" t="s">
        <v>33</v>
      </c>
      <c r="AX256" s="13" t="s">
        <v>72</v>
      </c>
      <c r="AY256" s="167" t="s">
        <v>143</v>
      </c>
    </row>
    <row r="257" spans="2:65" s="13" customFormat="1">
      <c r="B257" s="166"/>
      <c r="D257" s="160" t="s">
        <v>158</v>
      </c>
      <c r="E257" s="167" t="s">
        <v>19</v>
      </c>
      <c r="F257" s="168" t="s">
        <v>1761</v>
      </c>
      <c r="H257" s="169">
        <v>20.96</v>
      </c>
      <c r="I257" s="170"/>
      <c r="L257" s="166"/>
      <c r="M257" s="171"/>
      <c r="T257" s="172"/>
      <c r="AT257" s="167" t="s">
        <v>158</v>
      </c>
      <c r="AU257" s="167" t="s">
        <v>81</v>
      </c>
      <c r="AV257" s="13" t="s">
        <v>81</v>
      </c>
      <c r="AW257" s="13" t="s">
        <v>33</v>
      </c>
      <c r="AX257" s="13" t="s">
        <v>72</v>
      </c>
      <c r="AY257" s="167" t="s">
        <v>143</v>
      </c>
    </row>
    <row r="258" spans="2:65" s="15" customFormat="1">
      <c r="B258" s="186"/>
      <c r="D258" s="160" t="s">
        <v>158</v>
      </c>
      <c r="E258" s="187" t="s">
        <v>19</v>
      </c>
      <c r="F258" s="188" t="s">
        <v>533</v>
      </c>
      <c r="H258" s="189">
        <v>81.86</v>
      </c>
      <c r="I258" s="190"/>
      <c r="L258" s="186"/>
      <c r="M258" s="191"/>
      <c r="T258" s="192"/>
      <c r="AT258" s="187" t="s">
        <v>158</v>
      </c>
      <c r="AU258" s="187" t="s">
        <v>81</v>
      </c>
      <c r="AV258" s="15" t="s">
        <v>163</v>
      </c>
      <c r="AW258" s="15" t="s">
        <v>33</v>
      </c>
      <c r="AX258" s="15" t="s">
        <v>72</v>
      </c>
      <c r="AY258" s="187" t="s">
        <v>143</v>
      </c>
    </row>
    <row r="259" spans="2:65" s="14" customFormat="1">
      <c r="B259" s="173"/>
      <c r="D259" s="160" t="s">
        <v>158</v>
      </c>
      <c r="E259" s="174" t="s">
        <v>19</v>
      </c>
      <c r="F259" s="175" t="s">
        <v>267</v>
      </c>
      <c r="H259" s="176">
        <v>291.82599999999996</v>
      </c>
      <c r="I259" s="177"/>
      <c r="L259" s="173"/>
      <c r="M259" s="178"/>
      <c r="T259" s="179"/>
      <c r="AT259" s="174" t="s">
        <v>158</v>
      </c>
      <c r="AU259" s="174" t="s">
        <v>81</v>
      </c>
      <c r="AV259" s="14" t="s">
        <v>168</v>
      </c>
      <c r="AW259" s="14" t="s">
        <v>33</v>
      </c>
      <c r="AX259" s="14" t="s">
        <v>79</v>
      </c>
      <c r="AY259" s="174" t="s">
        <v>143</v>
      </c>
    </row>
    <row r="260" spans="2:65" s="1" customFormat="1" ht="37.799999999999997" customHeight="1">
      <c r="B260" s="33"/>
      <c r="C260" s="132" t="s">
        <v>406</v>
      </c>
      <c r="D260" s="132" t="s">
        <v>146</v>
      </c>
      <c r="E260" s="133" t="s">
        <v>643</v>
      </c>
      <c r="F260" s="134" t="s">
        <v>644</v>
      </c>
      <c r="G260" s="135" t="s">
        <v>511</v>
      </c>
      <c r="H260" s="136">
        <v>82.144000000000005</v>
      </c>
      <c r="I260" s="137">
        <v>111</v>
      </c>
      <c r="J260" s="138">
        <f>ROUND(I260*H260,2)</f>
        <v>9117.98</v>
      </c>
      <c r="K260" s="134" t="s">
        <v>150</v>
      </c>
      <c r="L260" s="33"/>
      <c r="M260" s="139" t="s">
        <v>19</v>
      </c>
      <c r="N260" s="140" t="s">
        <v>43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168</v>
      </c>
      <c r="AT260" s="143" t="s">
        <v>146</v>
      </c>
      <c r="AU260" s="143" t="s">
        <v>81</v>
      </c>
      <c r="AY260" s="18" t="s">
        <v>143</v>
      </c>
      <c r="BE260" s="144">
        <f>IF(N260="základní",J260,0)</f>
        <v>9117.98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8" t="s">
        <v>79</v>
      </c>
      <c r="BK260" s="144">
        <f>ROUND(I260*H260,2)</f>
        <v>9117.98</v>
      </c>
      <c r="BL260" s="18" t="s">
        <v>168</v>
      </c>
      <c r="BM260" s="143" t="s">
        <v>1762</v>
      </c>
    </row>
    <row r="261" spans="2:65" s="1" customFormat="1">
      <c r="B261" s="33"/>
      <c r="D261" s="145" t="s">
        <v>152</v>
      </c>
      <c r="F261" s="146" t="s">
        <v>646</v>
      </c>
      <c r="I261" s="147"/>
      <c r="L261" s="33"/>
      <c r="M261" s="148"/>
      <c r="T261" s="54"/>
      <c r="AT261" s="18" t="s">
        <v>152</v>
      </c>
      <c r="AU261" s="18" t="s">
        <v>81</v>
      </c>
    </row>
    <row r="262" spans="2:65" s="12" customFormat="1">
      <c r="B262" s="159"/>
      <c r="D262" s="160" t="s">
        <v>158</v>
      </c>
      <c r="E262" s="161" t="s">
        <v>19</v>
      </c>
      <c r="F262" s="162" t="s">
        <v>633</v>
      </c>
      <c r="H262" s="161" t="s">
        <v>19</v>
      </c>
      <c r="I262" s="163"/>
      <c r="L262" s="159"/>
      <c r="M262" s="164"/>
      <c r="T262" s="165"/>
      <c r="AT262" s="161" t="s">
        <v>158</v>
      </c>
      <c r="AU262" s="161" t="s">
        <v>81</v>
      </c>
      <c r="AV262" s="12" t="s">
        <v>79</v>
      </c>
      <c r="AW262" s="12" t="s">
        <v>33</v>
      </c>
      <c r="AX262" s="12" t="s">
        <v>72</v>
      </c>
      <c r="AY262" s="161" t="s">
        <v>143</v>
      </c>
    </row>
    <row r="263" spans="2:65" s="12" customFormat="1">
      <c r="B263" s="159"/>
      <c r="D263" s="160" t="s">
        <v>158</v>
      </c>
      <c r="E263" s="161" t="s">
        <v>19</v>
      </c>
      <c r="F263" s="162" t="s">
        <v>634</v>
      </c>
      <c r="H263" s="161" t="s">
        <v>19</v>
      </c>
      <c r="I263" s="163"/>
      <c r="L263" s="159"/>
      <c r="M263" s="164"/>
      <c r="T263" s="165"/>
      <c r="AT263" s="161" t="s">
        <v>158</v>
      </c>
      <c r="AU263" s="161" t="s">
        <v>81</v>
      </c>
      <c r="AV263" s="12" t="s">
        <v>79</v>
      </c>
      <c r="AW263" s="12" t="s">
        <v>33</v>
      </c>
      <c r="AX263" s="12" t="s">
        <v>72</v>
      </c>
      <c r="AY263" s="161" t="s">
        <v>143</v>
      </c>
    </row>
    <row r="264" spans="2:65" s="13" customFormat="1">
      <c r="B264" s="166"/>
      <c r="D264" s="160" t="s">
        <v>158</v>
      </c>
      <c r="E264" s="167" t="s">
        <v>19</v>
      </c>
      <c r="F264" s="168" t="s">
        <v>1763</v>
      </c>
      <c r="H264" s="169">
        <v>82.144000000000005</v>
      </c>
      <c r="I264" s="170"/>
      <c r="L264" s="166"/>
      <c r="M264" s="171"/>
      <c r="T264" s="172"/>
      <c r="AT264" s="167" t="s">
        <v>158</v>
      </c>
      <c r="AU264" s="167" t="s">
        <v>81</v>
      </c>
      <c r="AV264" s="13" t="s">
        <v>81</v>
      </c>
      <c r="AW264" s="13" t="s">
        <v>33</v>
      </c>
      <c r="AX264" s="13" t="s">
        <v>72</v>
      </c>
      <c r="AY264" s="167" t="s">
        <v>143</v>
      </c>
    </row>
    <row r="265" spans="2:65" s="14" customFormat="1">
      <c r="B265" s="173"/>
      <c r="D265" s="160" t="s">
        <v>158</v>
      </c>
      <c r="E265" s="174" t="s">
        <v>19</v>
      </c>
      <c r="F265" s="175" t="s">
        <v>267</v>
      </c>
      <c r="H265" s="176">
        <v>82.144000000000005</v>
      </c>
      <c r="I265" s="177"/>
      <c r="L265" s="173"/>
      <c r="M265" s="178"/>
      <c r="T265" s="179"/>
      <c r="AT265" s="174" t="s">
        <v>158</v>
      </c>
      <c r="AU265" s="174" t="s">
        <v>81</v>
      </c>
      <c r="AV265" s="14" t="s">
        <v>168</v>
      </c>
      <c r="AW265" s="14" t="s">
        <v>33</v>
      </c>
      <c r="AX265" s="14" t="s">
        <v>79</v>
      </c>
      <c r="AY265" s="174" t="s">
        <v>143</v>
      </c>
    </row>
    <row r="266" spans="2:65" s="1" customFormat="1" ht="37.799999999999997" customHeight="1">
      <c r="B266" s="33"/>
      <c r="C266" s="132" t="s">
        <v>689</v>
      </c>
      <c r="D266" s="132" t="s">
        <v>146</v>
      </c>
      <c r="E266" s="133" t="s">
        <v>648</v>
      </c>
      <c r="F266" s="134" t="s">
        <v>649</v>
      </c>
      <c r="G266" s="135" t="s">
        <v>511</v>
      </c>
      <c r="H266" s="136">
        <v>61.412999999999997</v>
      </c>
      <c r="I266" s="137">
        <v>245</v>
      </c>
      <c r="J266" s="138">
        <f>ROUND(I266*H266,2)</f>
        <v>15046.19</v>
      </c>
      <c r="K266" s="134" t="s">
        <v>150</v>
      </c>
      <c r="L266" s="33"/>
      <c r="M266" s="139" t="s">
        <v>19</v>
      </c>
      <c r="N266" s="140" t="s">
        <v>43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168</v>
      </c>
      <c r="AT266" s="143" t="s">
        <v>146</v>
      </c>
      <c r="AU266" s="143" t="s">
        <v>81</v>
      </c>
      <c r="AY266" s="18" t="s">
        <v>143</v>
      </c>
      <c r="BE266" s="144">
        <f>IF(N266="základní",J266,0)</f>
        <v>15046.19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8" t="s">
        <v>79</v>
      </c>
      <c r="BK266" s="144">
        <f>ROUND(I266*H266,2)</f>
        <v>15046.19</v>
      </c>
      <c r="BL266" s="18" t="s">
        <v>168</v>
      </c>
      <c r="BM266" s="143" t="s">
        <v>1764</v>
      </c>
    </row>
    <row r="267" spans="2:65" s="1" customFormat="1">
      <c r="B267" s="33"/>
      <c r="D267" s="145" t="s">
        <v>152</v>
      </c>
      <c r="F267" s="146" t="s">
        <v>651</v>
      </c>
      <c r="I267" s="147"/>
      <c r="L267" s="33"/>
      <c r="M267" s="148"/>
      <c r="T267" s="54"/>
      <c r="AT267" s="18" t="s">
        <v>152</v>
      </c>
      <c r="AU267" s="18" t="s">
        <v>81</v>
      </c>
    </row>
    <row r="268" spans="2:65" s="12" customFormat="1">
      <c r="B268" s="159"/>
      <c r="D268" s="160" t="s">
        <v>158</v>
      </c>
      <c r="E268" s="161" t="s">
        <v>19</v>
      </c>
      <c r="F268" s="162" t="s">
        <v>652</v>
      </c>
      <c r="H268" s="161" t="s">
        <v>19</v>
      </c>
      <c r="I268" s="163"/>
      <c r="L268" s="159"/>
      <c r="M268" s="164"/>
      <c r="T268" s="165"/>
      <c r="AT268" s="161" t="s">
        <v>158</v>
      </c>
      <c r="AU268" s="161" t="s">
        <v>81</v>
      </c>
      <c r="AV268" s="12" t="s">
        <v>79</v>
      </c>
      <c r="AW268" s="12" t="s">
        <v>33</v>
      </c>
      <c r="AX268" s="12" t="s">
        <v>72</v>
      </c>
      <c r="AY268" s="161" t="s">
        <v>143</v>
      </c>
    </row>
    <row r="269" spans="2:65" s="13" customFormat="1">
      <c r="B269" s="166"/>
      <c r="D269" s="160" t="s">
        <v>158</v>
      </c>
      <c r="E269" s="167" t="s">
        <v>19</v>
      </c>
      <c r="F269" s="168" t="s">
        <v>1765</v>
      </c>
      <c r="H269" s="169">
        <v>20.434999999999999</v>
      </c>
      <c r="I269" s="170"/>
      <c r="L269" s="166"/>
      <c r="M269" s="171"/>
      <c r="T269" s="172"/>
      <c r="AT269" s="167" t="s">
        <v>158</v>
      </c>
      <c r="AU269" s="167" t="s">
        <v>81</v>
      </c>
      <c r="AV269" s="13" t="s">
        <v>81</v>
      </c>
      <c r="AW269" s="13" t="s">
        <v>33</v>
      </c>
      <c r="AX269" s="13" t="s">
        <v>72</v>
      </c>
      <c r="AY269" s="167" t="s">
        <v>143</v>
      </c>
    </row>
    <row r="270" spans="2:65" s="13" customFormat="1">
      <c r="B270" s="166"/>
      <c r="D270" s="160" t="s">
        <v>158</v>
      </c>
      <c r="E270" s="167" t="s">
        <v>19</v>
      </c>
      <c r="F270" s="168" t="s">
        <v>1766</v>
      </c>
      <c r="H270" s="169">
        <v>61.548000000000002</v>
      </c>
      <c r="I270" s="170"/>
      <c r="L270" s="166"/>
      <c r="M270" s="171"/>
      <c r="T270" s="172"/>
      <c r="AT270" s="167" t="s">
        <v>158</v>
      </c>
      <c r="AU270" s="167" t="s">
        <v>81</v>
      </c>
      <c r="AV270" s="13" t="s">
        <v>81</v>
      </c>
      <c r="AW270" s="13" t="s">
        <v>33</v>
      </c>
      <c r="AX270" s="13" t="s">
        <v>72</v>
      </c>
      <c r="AY270" s="167" t="s">
        <v>143</v>
      </c>
    </row>
    <row r="271" spans="2:65" s="12" customFormat="1">
      <c r="B271" s="159"/>
      <c r="D271" s="160" t="s">
        <v>158</v>
      </c>
      <c r="E271" s="161" t="s">
        <v>19</v>
      </c>
      <c r="F271" s="162" t="s">
        <v>654</v>
      </c>
      <c r="H271" s="161" t="s">
        <v>19</v>
      </c>
      <c r="I271" s="163"/>
      <c r="L271" s="159"/>
      <c r="M271" s="164"/>
      <c r="T271" s="165"/>
      <c r="AT271" s="161" t="s">
        <v>158</v>
      </c>
      <c r="AU271" s="161" t="s">
        <v>81</v>
      </c>
      <c r="AV271" s="12" t="s">
        <v>79</v>
      </c>
      <c r="AW271" s="12" t="s">
        <v>33</v>
      </c>
      <c r="AX271" s="12" t="s">
        <v>72</v>
      </c>
      <c r="AY271" s="161" t="s">
        <v>143</v>
      </c>
    </row>
    <row r="272" spans="2:65" s="13" customFormat="1">
      <c r="B272" s="166"/>
      <c r="D272" s="160" t="s">
        <v>158</v>
      </c>
      <c r="E272" s="167" t="s">
        <v>19</v>
      </c>
      <c r="F272" s="168" t="s">
        <v>1767</v>
      </c>
      <c r="H272" s="169">
        <v>-81.983000000000004</v>
      </c>
      <c r="I272" s="170"/>
      <c r="L272" s="166"/>
      <c r="M272" s="171"/>
      <c r="T272" s="172"/>
      <c r="AT272" s="167" t="s">
        <v>158</v>
      </c>
      <c r="AU272" s="167" t="s">
        <v>81</v>
      </c>
      <c r="AV272" s="13" t="s">
        <v>81</v>
      </c>
      <c r="AW272" s="13" t="s">
        <v>33</v>
      </c>
      <c r="AX272" s="13" t="s">
        <v>72</v>
      </c>
      <c r="AY272" s="167" t="s">
        <v>143</v>
      </c>
    </row>
    <row r="273" spans="2:65" s="15" customFormat="1">
      <c r="B273" s="186"/>
      <c r="D273" s="160" t="s">
        <v>158</v>
      </c>
      <c r="E273" s="187" t="s">
        <v>19</v>
      </c>
      <c r="F273" s="188" t="s">
        <v>533</v>
      </c>
      <c r="H273" s="189">
        <v>0</v>
      </c>
      <c r="I273" s="190"/>
      <c r="L273" s="186"/>
      <c r="M273" s="191"/>
      <c r="T273" s="192"/>
      <c r="AT273" s="187" t="s">
        <v>158</v>
      </c>
      <c r="AU273" s="187" t="s">
        <v>81</v>
      </c>
      <c r="AV273" s="15" t="s">
        <v>163</v>
      </c>
      <c r="AW273" s="15" t="s">
        <v>33</v>
      </c>
      <c r="AX273" s="15" t="s">
        <v>72</v>
      </c>
      <c r="AY273" s="187" t="s">
        <v>143</v>
      </c>
    </row>
    <row r="274" spans="2:65" s="12" customFormat="1">
      <c r="B274" s="159"/>
      <c r="D274" s="160" t="s">
        <v>158</v>
      </c>
      <c r="E274" s="161" t="s">
        <v>19</v>
      </c>
      <c r="F274" s="162" t="s">
        <v>656</v>
      </c>
      <c r="H274" s="161" t="s">
        <v>19</v>
      </c>
      <c r="I274" s="163"/>
      <c r="L274" s="159"/>
      <c r="M274" s="164"/>
      <c r="T274" s="165"/>
      <c r="AT274" s="161" t="s">
        <v>158</v>
      </c>
      <c r="AU274" s="161" t="s">
        <v>81</v>
      </c>
      <c r="AV274" s="12" t="s">
        <v>79</v>
      </c>
      <c r="AW274" s="12" t="s">
        <v>33</v>
      </c>
      <c r="AX274" s="12" t="s">
        <v>72</v>
      </c>
      <c r="AY274" s="161" t="s">
        <v>143</v>
      </c>
    </row>
    <row r="275" spans="2:65" s="13" customFormat="1">
      <c r="B275" s="166"/>
      <c r="D275" s="160" t="s">
        <v>158</v>
      </c>
      <c r="E275" s="167" t="s">
        <v>19</v>
      </c>
      <c r="F275" s="168" t="s">
        <v>1768</v>
      </c>
      <c r="H275" s="169">
        <v>25.55</v>
      </c>
      <c r="I275" s="170"/>
      <c r="L275" s="166"/>
      <c r="M275" s="171"/>
      <c r="T275" s="172"/>
      <c r="AT275" s="167" t="s">
        <v>158</v>
      </c>
      <c r="AU275" s="167" t="s">
        <v>81</v>
      </c>
      <c r="AV275" s="13" t="s">
        <v>81</v>
      </c>
      <c r="AW275" s="13" t="s">
        <v>33</v>
      </c>
      <c r="AX275" s="13" t="s">
        <v>72</v>
      </c>
      <c r="AY275" s="167" t="s">
        <v>143</v>
      </c>
    </row>
    <row r="276" spans="2:65" s="13" customFormat="1">
      <c r="B276" s="166"/>
      <c r="D276" s="160" t="s">
        <v>158</v>
      </c>
      <c r="E276" s="167" t="s">
        <v>19</v>
      </c>
      <c r="F276" s="168" t="s">
        <v>1769</v>
      </c>
      <c r="H276" s="169">
        <v>76.935000000000002</v>
      </c>
      <c r="I276" s="170"/>
      <c r="L276" s="166"/>
      <c r="M276" s="171"/>
      <c r="T276" s="172"/>
      <c r="AT276" s="167" t="s">
        <v>158</v>
      </c>
      <c r="AU276" s="167" t="s">
        <v>81</v>
      </c>
      <c r="AV276" s="13" t="s">
        <v>81</v>
      </c>
      <c r="AW276" s="13" t="s">
        <v>33</v>
      </c>
      <c r="AX276" s="13" t="s">
        <v>72</v>
      </c>
      <c r="AY276" s="167" t="s">
        <v>143</v>
      </c>
    </row>
    <row r="277" spans="2:65" s="12" customFormat="1">
      <c r="B277" s="159"/>
      <c r="D277" s="160" t="s">
        <v>158</v>
      </c>
      <c r="E277" s="161" t="s">
        <v>19</v>
      </c>
      <c r="F277" s="162" t="s">
        <v>658</v>
      </c>
      <c r="H277" s="161" t="s">
        <v>19</v>
      </c>
      <c r="I277" s="163"/>
      <c r="L277" s="159"/>
      <c r="M277" s="164"/>
      <c r="T277" s="165"/>
      <c r="AT277" s="161" t="s">
        <v>158</v>
      </c>
      <c r="AU277" s="161" t="s">
        <v>81</v>
      </c>
      <c r="AV277" s="12" t="s">
        <v>79</v>
      </c>
      <c r="AW277" s="12" t="s">
        <v>33</v>
      </c>
      <c r="AX277" s="12" t="s">
        <v>72</v>
      </c>
      <c r="AY277" s="161" t="s">
        <v>143</v>
      </c>
    </row>
    <row r="278" spans="2:65" s="13" customFormat="1">
      <c r="B278" s="166"/>
      <c r="D278" s="160" t="s">
        <v>158</v>
      </c>
      <c r="E278" s="167" t="s">
        <v>19</v>
      </c>
      <c r="F278" s="168" t="s">
        <v>1770</v>
      </c>
      <c r="H278" s="169">
        <v>-41.072000000000003</v>
      </c>
      <c r="I278" s="170"/>
      <c r="L278" s="166"/>
      <c r="M278" s="171"/>
      <c r="T278" s="172"/>
      <c r="AT278" s="167" t="s">
        <v>158</v>
      </c>
      <c r="AU278" s="167" t="s">
        <v>81</v>
      </c>
      <c r="AV278" s="13" t="s">
        <v>81</v>
      </c>
      <c r="AW278" s="13" t="s">
        <v>33</v>
      </c>
      <c r="AX278" s="13" t="s">
        <v>72</v>
      </c>
      <c r="AY278" s="167" t="s">
        <v>143</v>
      </c>
    </row>
    <row r="279" spans="2:65" s="15" customFormat="1">
      <c r="B279" s="186"/>
      <c r="D279" s="160" t="s">
        <v>158</v>
      </c>
      <c r="E279" s="187" t="s">
        <v>19</v>
      </c>
      <c r="F279" s="188" t="s">
        <v>533</v>
      </c>
      <c r="H279" s="189">
        <v>61.412999999999997</v>
      </c>
      <c r="I279" s="190"/>
      <c r="L279" s="186"/>
      <c r="M279" s="191"/>
      <c r="T279" s="192"/>
      <c r="AT279" s="187" t="s">
        <v>158</v>
      </c>
      <c r="AU279" s="187" t="s">
        <v>81</v>
      </c>
      <c r="AV279" s="15" t="s">
        <v>163</v>
      </c>
      <c r="AW279" s="15" t="s">
        <v>33</v>
      </c>
      <c r="AX279" s="15" t="s">
        <v>72</v>
      </c>
      <c r="AY279" s="187" t="s">
        <v>143</v>
      </c>
    </row>
    <row r="280" spans="2:65" s="14" customFormat="1">
      <c r="B280" s="173"/>
      <c r="D280" s="160" t="s">
        <v>158</v>
      </c>
      <c r="E280" s="174" t="s">
        <v>19</v>
      </c>
      <c r="F280" s="175" t="s">
        <v>267</v>
      </c>
      <c r="H280" s="176">
        <v>61.412999999999997</v>
      </c>
      <c r="I280" s="177"/>
      <c r="L280" s="173"/>
      <c r="M280" s="178"/>
      <c r="T280" s="179"/>
      <c r="AT280" s="174" t="s">
        <v>158</v>
      </c>
      <c r="AU280" s="174" t="s">
        <v>81</v>
      </c>
      <c r="AV280" s="14" t="s">
        <v>168</v>
      </c>
      <c r="AW280" s="14" t="s">
        <v>33</v>
      </c>
      <c r="AX280" s="14" t="s">
        <v>79</v>
      </c>
      <c r="AY280" s="174" t="s">
        <v>143</v>
      </c>
    </row>
    <row r="281" spans="2:65" s="1" customFormat="1" ht="37.799999999999997" customHeight="1">
      <c r="B281" s="33"/>
      <c r="C281" s="132" t="s">
        <v>415</v>
      </c>
      <c r="D281" s="132" t="s">
        <v>146</v>
      </c>
      <c r="E281" s="133" t="s">
        <v>660</v>
      </c>
      <c r="F281" s="134" t="s">
        <v>661</v>
      </c>
      <c r="G281" s="135" t="s">
        <v>511</v>
      </c>
      <c r="H281" s="136">
        <v>614.13</v>
      </c>
      <c r="I281" s="137">
        <v>20.399999999999999</v>
      </c>
      <c r="J281" s="138">
        <f>ROUND(I281*H281,2)</f>
        <v>12528.25</v>
      </c>
      <c r="K281" s="134" t="s">
        <v>150</v>
      </c>
      <c r="L281" s="33"/>
      <c r="M281" s="139" t="s">
        <v>19</v>
      </c>
      <c r="N281" s="140" t="s">
        <v>43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168</v>
      </c>
      <c r="AT281" s="143" t="s">
        <v>146</v>
      </c>
      <c r="AU281" s="143" t="s">
        <v>81</v>
      </c>
      <c r="AY281" s="18" t="s">
        <v>143</v>
      </c>
      <c r="BE281" s="144">
        <f>IF(N281="základní",J281,0)</f>
        <v>12528.25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8" t="s">
        <v>79</v>
      </c>
      <c r="BK281" s="144">
        <f>ROUND(I281*H281,2)</f>
        <v>12528.25</v>
      </c>
      <c r="BL281" s="18" t="s">
        <v>168</v>
      </c>
      <c r="BM281" s="143" t="s">
        <v>1771</v>
      </c>
    </row>
    <row r="282" spans="2:65" s="1" customFormat="1">
      <c r="B282" s="33"/>
      <c r="D282" s="145" t="s">
        <v>152</v>
      </c>
      <c r="F282" s="146" t="s">
        <v>663</v>
      </c>
      <c r="I282" s="147"/>
      <c r="L282" s="33"/>
      <c r="M282" s="148"/>
      <c r="T282" s="54"/>
      <c r="AT282" s="18" t="s">
        <v>152</v>
      </c>
      <c r="AU282" s="18" t="s">
        <v>81</v>
      </c>
    </row>
    <row r="283" spans="2:65" s="13" customFormat="1">
      <c r="B283" s="166"/>
      <c r="D283" s="160" t="s">
        <v>158</v>
      </c>
      <c r="F283" s="168" t="s">
        <v>1772</v>
      </c>
      <c r="H283" s="169">
        <v>614.13</v>
      </c>
      <c r="I283" s="170"/>
      <c r="L283" s="166"/>
      <c r="M283" s="171"/>
      <c r="T283" s="172"/>
      <c r="AT283" s="167" t="s">
        <v>158</v>
      </c>
      <c r="AU283" s="167" t="s">
        <v>81</v>
      </c>
      <c r="AV283" s="13" t="s">
        <v>81</v>
      </c>
      <c r="AW283" s="13" t="s">
        <v>4</v>
      </c>
      <c r="AX283" s="13" t="s">
        <v>79</v>
      </c>
      <c r="AY283" s="167" t="s">
        <v>143</v>
      </c>
    </row>
    <row r="284" spans="2:65" s="1" customFormat="1" ht="37.799999999999997" customHeight="1">
      <c r="B284" s="33"/>
      <c r="C284" s="132" t="s">
        <v>709</v>
      </c>
      <c r="D284" s="132" t="s">
        <v>146</v>
      </c>
      <c r="E284" s="133" t="s">
        <v>665</v>
      </c>
      <c r="F284" s="134" t="s">
        <v>666</v>
      </c>
      <c r="G284" s="135" t="s">
        <v>511</v>
      </c>
      <c r="H284" s="136">
        <v>20.5</v>
      </c>
      <c r="I284" s="137">
        <v>245</v>
      </c>
      <c r="J284" s="138">
        <f>ROUND(I284*H284,2)</f>
        <v>5022.5</v>
      </c>
      <c r="K284" s="134" t="s">
        <v>150</v>
      </c>
      <c r="L284" s="33"/>
      <c r="M284" s="139" t="s">
        <v>19</v>
      </c>
      <c r="N284" s="140" t="s">
        <v>43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168</v>
      </c>
      <c r="AT284" s="143" t="s">
        <v>146</v>
      </c>
      <c r="AU284" s="143" t="s">
        <v>81</v>
      </c>
      <c r="AY284" s="18" t="s">
        <v>143</v>
      </c>
      <c r="BE284" s="144">
        <f>IF(N284="základní",J284,0)</f>
        <v>5022.5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79</v>
      </c>
      <c r="BK284" s="144">
        <f>ROUND(I284*H284,2)</f>
        <v>5022.5</v>
      </c>
      <c r="BL284" s="18" t="s">
        <v>168</v>
      </c>
      <c r="BM284" s="143" t="s">
        <v>1773</v>
      </c>
    </row>
    <row r="285" spans="2:65" s="1" customFormat="1">
      <c r="B285" s="33"/>
      <c r="D285" s="145" t="s">
        <v>152</v>
      </c>
      <c r="F285" s="146" t="s">
        <v>668</v>
      </c>
      <c r="I285" s="147"/>
      <c r="L285" s="33"/>
      <c r="M285" s="148"/>
      <c r="T285" s="54"/>
      <c r="AT285" s="18" t="s">
        <v>152</v>
      </c>
      <c r="AU285" s="18" t="s">
        <v>81</v>
      </c>
    </row>
    <row r="286" spans="2:65" s="13" customFormat="1">
      <c r="B286" s="166"/>
      <c r="D286" s="160" t="s">
        <v>158</v>
      </c>
      <c r="E286" s="167" t="s">
        <v>19</v>
      </c>
      <c r="F286" s="168" t="s">
        <v>1774</v>
      </c>
      <c r="H286" s="169">
        <v>5.1120000000000001</v>
      </c>
      <c r="I286" s="170"/>
      <c r="L286" s="166"/>
      <c r="M286" s="171"/>
      <c r="T286" s="172"/>
      <c r="AT286" s="167" t="s">
        <v>158</v>
      </c>
      <c r="AU286" s="167" t="s">
        <v>81</v>
      </c>
      <c r="AV286" s="13" t="s">
        <v>81</v>
      </c>
      <c r="AW286" s="13" t="s">
        <v>33</v>
      </c>
      <c r="AX286" s="13" t="s">
        <v>72</v>
      </c>
      <c r="AY286" s="167" t="s">
        <v>143</v>
      </c>
    </row>
    <row r="287" spans="2:65" s="13" customFormat="1">
      <c r="B287" s="166"/>
      <c r="D287" s="160" t="s">
        <v>158</v>
      </c>
      <c r="E287" s="167" t="s">
        <v>19</v>
      </c>
      <c r="F287" s="168" t="s">
        <v>1775</v>
      </c>
      <c r="H287" s="169">
        <v>15.388</v>
      </c>
      <c r="I287" s="170"/>
      <c r="L287" s="166"/>
      <c r="M287" s="171"/>
      <c r="T287" s="172"/>
      <c r="AT287" s="167" t="s">
        <v>158</v>
      </c>
      <c r="AU287" s="167" t="s">
        <v>81</v>
      </c>
      <c r="AV287" s="13" t="s">
        <v>81</v>
      </c>
      <c r="AW287" s="13" t="s">
        <v>33</v>
      </c>
      <c r="AX287" s="13" t="s">
        <v>72</v>
      </c>
      <c r="AY287" s="167" t="s">
        <v>143</v>
      </c>
    </row>
    <row r="288" spans="2:65" s="14" customFormat="1">
      <c r="B288" s="173"/>
      <c r="D288" s="160" t="s">
        <v>158</v>
      </c>
      <c r="E288" s="174" t="s">
        <v>19</v>
      </c>
      <c r="F288" s="175" t="s">
        <v>267</v>
      </c>
      <c r="H288" s="176">
        <v>20.5</v>
      </c>
      <c r="I288" s="177"/>
      <c r="L288" s="173"/>
      <c r="M288" s="178"/>
      <c r="T288" s="179"/>
      <c r="AT288" s="174" t="s">
        <v>158</v>
      </c>
      <c r="AU288" s="174" t="s">
        <v>81</v>
      </c>
      <c r="AV288" s="14" t="s">
        <v>168</v>
      </c>
      <c r="AW288" s="14" t="s">
        <v>33</v>
      </c>
      <c r="AX288" s="14" t="s">
        <v>79</v>
      </c>
      <c r="AY288" s="174" t="s">
        <v>143</v>
      </c>
    </row>
    <row r="289" spans="2:65" s="1" customFormat="1" ht="37.799999999999997" customHeight="1">
      <c r="B289" s="33"/>
      <c r="C289" s="132" t="s">
        <v>420</v>
      </c>
      <c r="D289" s="132" t="s">
        <v>146</v>
      </c>
      <c r="E289" s="133" t="s">
        <v>670</v>
      </c>
      <c r="F289" s="134" t="s">
        <v>671</v>
      </c>
      <c r="G289" s="135" t="s">
        <v>511</v>
      </c>
      <c r="H289" s="136">
        <v>205</v>
      </c>
      <c r="I289" s="137">
        <v>20.399999999999999</v>
      </c>
      <c r="J289" s="138">
        <f>ROUND(I289*H289,2)</f>
        <v>4182</v>
      </c>
      <c r="K289" s="134" t="s">
        <v>150</v>
      </c>
      <c r="L289" s="33"/>
      <c r="M289" s="139" t="s">
        <v>19</v>
      </c>
      <c r="N289" s="140" t="s">
        <v>43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168</v>
      </c>
      <c r="AT289" s="143" t="s">
        <v>146</v>
      </c>
      <c r="AU289" s="143" t="s">
        <v>81</v>
      </c>
      <c r="AY289" s="18" t="s">
        <v>143</v>
      </c>
      <c r="BE289" s="144">
        <f>IF(N289="základní",J289,0)</f>
        <v>4182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8" t="s">
        <v>79</v>
      </c>
      <c r="BK289" s="144">
        <f>ROUND(I289*H289,2)</f>
        <v>4182</v>
      </c>
      <c r="BL289" s="18" t="s">
        <v>168</v>
      </c>
      <c r="BM289" s="143" t="s">
        <v>1776</v>
      </c>
    </row>
    <row r="290" spans="2:65" s="1" customFormat="1">
      <c r="B290" s="33"/>
      <c r="D290" s="145" t="s">
        <v>152</v>
      </c>
      <c r="F290" s="146" t="s">
        <v>673</v>
      </c>
      <c r="I290" s="147"/>
      <c r="L290" s="33"/>
      <c r="M290" s="148"/>
      <c r="T290" s="54"/>
      <c r="AT290" s="18" t="s">
        <v>152</v>
      </c>
      <c r="AU290" s="18" t="s">
        <v>81</v>
      </c>
    </row>
    <row r="291" spans="2:65" s="13" customFormat="1">
      <c r="B291" s="166"/>
      <c r="D291" s="160" t="s">
        <v>158</v>
      </c>
      <c r="F291" s="168" t="s">
        <v>1777</v>
      </c>
      <c r="H291" s="169">
        <v>205</v>
      </c>
      <c r="I291" s="170"/>
      <c r="L291" s="166"/>
      <c r="M291" s="171"/>
      <c r="T291" s="172"/>
      <c r="AT291" s="167" t="s">
        <v>158</v>
      </c>
      <c r="AU291" s="167" t="s">
        <v>81</v>
      </c>
      <c r="AV291" s="13" t="s">
        <v>81</v>
      </c>
      <c r="AW291" s="13" t="s">
        <v>4</v>
      </c>
      <c r="AX291" s="13" t="s">
        <v>79</v>
      </c>
      <c r="AY291" s="167" t="s">
        <v>143</v>
      </c>
    </row>
    <row r="292" spans="2:65" s="1" customFormat="1" ht="24.15" customHeight="1">
      <c r="B292" s="33"/>
      <c r="C292" s="132" t="s">
        <v>732</v>
      </c>
      <c r="D292" s="132" t="s">
        <v>146</v>
      </c>
      <c r="E292" s="133" t="s">
        <v>675</v>
      </c>
      <c r="F292" s="134" t="s">
        <v>676</v>
      </c>
      <c r="G292" s="135" t="s">
        <v>511</v>
      </c>
      <c r="H292" s="136">
        <v>186.84299999999999</v>
      </c>
      <c r="I292" s="137">
        <v>50.8</v>
      </c>
      <c r="J292" s="138">
        <f>ROUND(I292*H292,2)</f>
        <v>9491.6200000000008</v>
      </c>
      <c r="K292" s="134" t="s">
        <v>150</v>
      </c>
      <c r="L292" s="33"/>
      <c r="M292" s="139" t="s">
        <v>19</v>
      </c>
      <c r="N292" s="140" t="s">
        <v>43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168</v>
      </c>
      <c r="AT292" s="143" t="s">
        <v>146</v>
      </c>
      <c r="AU292" s="143" t="s">
        <v>81</v>
      </c>
      <c r="AY292" s="18" t="s">
        <v>143</v>
      </c>
      <c r="BE292" s="144">
        <f>IF(N292="základní",J292,0)</f>
        <v>9491.6200000000008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8" t="s">
        <v>79</v>
      </c>
      <c r="BK292" s="144">
        <f>ROUND(I292*H292,2)</f>
        <v>9491.6200000000008</v>
      </c>
      <c r="BL292" s="18" t="s">
        <v>168</v>
      </c>
      <c r="BM292" s="143" t="s">
        <v>1778</v>
      </c>
    </row>
    <row r="293" spans="2:65" s="1" customFormat="1">
      <c r="B293" s="33"/>
      <c r="D293" s="145" t="s">
        <v>152</v>
      </c>
      <c r="F293" s="146" t="s">
        <v>678</v>
      </c>
      <c r="I293" s="147"/>
      <c r="L293" s="33"/>
      <c r="M293" s="148"/>
      <c r="T293" s="54"/>
      <c r="AT293" s="18" t="s">
        <v>152</v>
      </c>
      <c r="AU293" s="18" t="s">
        <v>81</v>
      </c>
    </row>
    <row r="294" spans="2:65" s="12" customFormat="1">
      <c r="B294" s="159"/>
      <c r="D294" s="160" t="s">
        <v>158</v>
      </c>
      <c r="E294" s="161" t="s">
        <v>19</v>
      </c>
      <c r="F294" s="162" t="s">
        <v>679</v>
      </c>
      <c r="H294" s="161" t="s">
        <v>19</v>
      </c>
      <c r="I294" s="163"/>
      <c r="L294" s="159"/>
      <c r="M294" s="164"/>
      <c r="T294" s="165"/>
      <c r="AT294" s="161" t="s">
        <v>158</v>
      </c>
      <c r="AU294" s="161" t="s">
        <v>81</v>
      </c>
      <c r="AV294" s="12" t="s">
        <v>79</v>
      </c>
      <c r="AW294" s="12" t="s">
        <v>33</v>
      </c>
      <c r="AX294" s="12" t="s">
        <v>72</v>
      </c>
      <c r="AY294" s="161" t="s">
        <v>143</v>
      </c>
    </row>
    <row r="295" spans="2:65" s="12" customFormat="1">
      <c r="B295" s="159"/>
      <c r="D295" s="160" t="s">
        <v>158</v>
      </c>
      <c r="E295" s="161" t="s">
        <v>19</v>
      </c>
      <c r="F295" s="162" t="s">
        <v>680</v>
      </c>
      <c r="H295" s="161" t="s">
        <v>19</v>
      </c>
      <c r="I295" s="163"/>
      <c r="L295" s="159"/>
      <c r="M295" s="164"/>
      <c r="T295" s="165"/>
      <c r="AT295" s="161" t="s">
        <v>158</v>
      </c>
      <c r="AU295" s="161" t="s">
        <v>81</v>
      </c>
      <c r="AV295" s="12" t="s">
        <v>79</v>
      </c>
      <c r="AW295" s="12" t="s">
        <v>33</v>
      </c>
      <c r="AX295" s="12" t="s">
        <v>72</v>
      </c>
      <c r="AY295" s="161" t="s">
        <v>143</v>
      </c>
    </row>
    <row r="296" spans="2:65" s="12" customFormat="1">
      <c r="B296" s="159"/>
      <c r="D296" s="160" t="s">
        <v>158</v>
      </c>
      <c r="E296" s="161" t="s">
        <v>19</v>
      </c>
      <c r="F296" s="162" t="s">
        <v>635</v>
      </c>
      <c r="H296" s="161" t="s">
        <v>19</v>
      </c>
      <c r="I296" s="163"/>
      <c r="L296" s="159"/>
      <c r="M296" s="164"/>
      <c r="T296" s="165"/>
      <c r="AT296" s="161" t="s">
        <v>158</v>
      </c>
      <c r="AU296" s="161" t="s">
        <v>81</v>
      </c>
      <c r="AV296" s="12" t="s">
        <v>79</v>
      </c>
      <c r="AW296" s="12" t="s">
        <v>33</v>
      </c>
      <c r="AX296" s="12" t="s">
        <v>72</v>
      </c>
      <c r="AY296" s="161" t="s">
        <v>143</v>
      </c>
    </row>
    <row r="297" spans="2:65" s="13" customFormat="1">
      <c r="B297" s="166"/>
      <c r="D297" s="160" t="s">
        <v>158</v>
      </c>
      <c r="E297" s="167" t="s">
        <v>19</v>
      </c>
      <c r="F297" s="168" t="s">
        <v>1779</v>
      </c>
      <c r="H297" s="169">
        <v>23</v>
      </c>
      <c r="I297" s="170"/>
      <c r="L297" s="166"/>
      <c r="M297" s="171"/>
      <c r="T297" s="172"/>
      <c r="AT297" s="167" t="s">
        <v>158</v>
      </c>
      <c r="AU297" s="167" t="s">
        <v>81</v>
      </c>
      <c r="AV297" s="13" t="s">
        <v>81</v>
      </c>
      <c r="AW297" s="13" t="s">
        <v>33</v>
      </c>
      <c r="AX297" s="13" t="s">
        <v>72</v>
      </c>
      <c r="AY297" s="167" t="s">
        <v>143</v>
      </c>
    </row>
    <row r="298" spans="2:65" s="13" customFormat="1">
      <c r="B298" s="166"/>
      <c r="D298" s="160" t="s">
        <v>158</v>
      </c>
      <c r="E298" s="167" t="s">
        <v>19</v>
      </c>
      <c r="F298" s="168" t="s">
        <v>1780</v>
      </c>
      <c r="H298" s="169">
        <v>81.983000000000004</v>
      </c>
      <c r="I298" s="170"/>
      <c r="L298" s="166"/>
      <c r="M298" s="171"/>
      <c r="T298" s="172"/>
      <c r="AT298" s="167" t="s">
        <v>158</v>
      </c>
      <c r="AU298" s="167" t="s">
        <v>81</v>
      </c>
      <c r="AV298" s="13" t="s">
        <v>81</v>
      </c>
      <c r="AW298" s="13" t="s">
        <v>33</v>
      </c>
      <c r="AX298" s="13" t="s">
        <v>72</v>
      </c>
      <c r="AY298" s="167" t="s">
        <v>143</v>
      </c>
    </row>
    <row r="299" spans="2:65" s="15" customFormat="1">
      <c r="B299" s="186"/>
      <c r="D299" s="160" t="s">
        <v>158</v>
      </c>
      <c r="E299" s="187" t="s">
        <v>19</v>
      </c>
      <c r="F299" s="188" t="s">
        <v>533</v>
      </c>
      <c r="H299" s="189">
        <v>104.983</v>
      </c>
      <c r="I299" s="190"/>
      <c r="L299" s="186"/>
      <c r="M299" s="191"/>
      <c r="T299" s="192"/>
      <c r="AT299" s="187" t="s">
        <v>158</v>
      </c>
      <c r="AU299" s="187" t="s">
        <v>81</v>
      </c>
      <c r="AV299" s="15" t="s">
        <v>163</v>
      </c>
      <c r="AW299" s="15" t="s">
        <v>33</v>
      </c>
      <c r="AX299" s="15" t="s">
        <v>72</v>
      </c>
      <c r="AY299" s="187" t="s">
        <v>143</v>
      </c>
    </row>
    <row r="300" spans="2:65" s="12" customFormat="1">
      <c r="B300" s="159"/>
      <c r="D300" s="160" t="s">
        <v>158</v>
      </c>
      <c r="E300" s="161" t="s">
        <v>19</v>
      </c>
      <c r="F300" s="162" t="s">
        <v>1781</v>
      </c>
      <c r="H300" s="161" t="s">
        <v>19</v>
      </c>
      <c r="I300" s="163"/>
      <c r="L300" s="159"/>
      <c r="M300" s="164"/>
      <c r="T300" s="165"/>
      <c r="AT300" s="161" t="s">
        <v>158</v>
      </c>
      <c r="AU300" s="161" t="s">
        <v>81</v>
      </c>
      <c r="AV300" s="12" t="s">
        <v>79</v>
      </c>
      <c r="AW300" s="12" t="s">
        <v>33</v>
      </c>
      <c r="AX300" s="12" t="s">
        <v>72</v>
      </c>
      <c r="AY300" s="161" t="s">
        <v>143</v>
      </c>
    </row>
    <row r="301" spans="2:65" s="13" customFormat="1">
      <c r="B301" s="166"/>
      <c r="D301" s="160" t="s">
        <v>158</v>
      </c>
      <c r="E301" s="167" t="s">
        <v>19</v>
      </c>
      <c r="F301" s="168" t="s">
        <v>1759</v>
      </c>
      <c r="H301" s="169">
        <v>10.875</v>
      </c>
      <c r="I301" s="170"/>
      <c r="L301" s="166"/>
      <c r="M301" s="171"/>
      <c r="T301" s="172"/>
      <c r="AT301" s="167" t="s">
        <v>158</v>
      </c>
      <c r="AU301" s="167" t="s">
        <v>81</v>
      </c>
      <c r="AV301" s="13" t="s">
        <v>81</v>
      </c>
      <c r="AW301" s="13" t="s">
        <v>33</v>
      </c>
      <c r="AX301" s="13" t="s">
        <v>72</v>
      </c>
      <c r="AY301" s="167" t="s">
        <v>143</v>
      </c>
    </row>
    <row r="302" spans="2:65" s="13" customFormat="1">
      <c r="B302" s="166"/>
      <c r="D302" s="160" t="s">
        <v>158</v>
      </c>
      <c r="E302" s="167" t="s">
        <v>19</v>
      </c>
      <c r="F302" s="168" t="s">
        <v>1760</v>
      </c>
      <c r="H302" s="169">
        <v>50.024999999999999</v>
      </c>
      <c r="I302" s="170"/>
      <c r="L302" s="166"/>
      <c r="M302" s="171"/>
      <c r="T302" s="172"/>
      <c r="AT302" s="167" t="s">
        <v>158</v>
      </c>
      <c r="AU302" s="167" t="s">
        <v>81</v>
      </c>
      <c r="AV302" s="13" t="s">
        <v>81</v>
      </c>
      <c r="AW302" s="13" t="s">
        <v>33</v>
      </c>
      <c r="AX302" s="13" t="s">
        <v>72</v>
      </c>
      <c r="AY302" s="167" t="s">
        <v>143</v>
      </c>
    </row>
    <row r="303" spans="2:65" s="13" customFormat="1">
      <c r="B303" s="166"/>
      <c r="D303" s="160" t="s">
        <v>158</v>
      </c>
      <c r="E303" s="167" t="s">
        <v>19</v>
      </c>
      <c r="F303" s="168" t="s">
        <v>1761</v>
      </c>
      <c r="H303" s="169">
        <v>20.96</v>
      </c>
      <c r="I303" s="170"/>
      <c r="L303" s="166"/>
      <c r="M303" s="171"/>
      <c r="T303" s="172"/>
      <c r="AT303" s="167" t="s">
        <v>158</v>
      </c>
      <c r="AU303" s="167" t="s">
        <v>81</v>
      </c>
      <c r="AV303" s="13" t="s">
        <v>81</v>
      </c>
      <c r="AW303" s="13" t="s">
        <v>33</v>
      </c>
      <c r="AX303" s="13" t="s">
        <v>72</v>
      </c>
      <c r="AY303" s="167" t="s">
        <v>143</v>
      </c>
    </row>
    <row r="304" spans="2:65" s="15" customFormat="1">
      <c r="B304" s="186"/>
      <c r="D304" s="160" t="s">
        <v>158</v>
      </c>
      <c r="E304" s="187" t="s">
        <v>19</v>
      </c>
      <c r="F304" s="188" t="s">
        <v>533</v>
      </c>
      <c r="H304" s="189">
        <v>81.86</v>
      </c>
      <c r="I304" s="190"/>
      <c r="L304" s="186"/>
      <c r="M304" s="191"/>
      <c r="T304" s="192"/>
      <c r="AT304" s="187" t="s">
        <v>158</v>
      </c>
      <c r="AU304" s="187" t="s">
        <v>81</v>
      </c>
      <c r="AV304" s="15" t="s">
        <v>163</v>
      </c>
      <c r="AW304" s="15" t="s">
        <v>33</v>
      </c>
      <c r="AX304" s="15" t="s">
        <v>72</v>
      </c>
      <c r="AY304" s="187" t="s">
        <v>143</v>
      </c>
    </row>
    <row r="305" spans="2:65" s="14" customFormat="1">
      <c r="B305" s="173"/>
      <c r="D305" s="160" t="s">
        <v>158</v>
      </c>
      <c r="E305" s="174" t="s">
        <v>19</v>
      </c>
      <c r="F305" s="175" t="s">
        <v>267</v>
      </c>
      <c r="H305" s="176">
        <v>186.84300000000002</v>
      </c>
      <c r="I305" s="177"/>
      <c r="L305" s="173"/>
      <c r="M305" s="178"/>
      <c r="T305" s="179"/>
      <c r="AT305" s="174" t="s">
        <v>158</v>
      </c>
      <c r="AU305" s="174" t="s">
        <v>81</v>
      </c>
      <c r="AV305" s="14" t="s">
        <v>168</v>
      </c>
      <c r="AW305" s="14" t="s">
        <v>33</v>
      </c>
      <c r="AX305" s="14" t="s">
        <v>79</v>
      </c>
      <c r="AY305" s="174" t="s">
        <v>143</v>
      </c>
    </row>
    <row r="306" spans="2:65" s="1" customFormat="1" ht="24.15" customHeight="1">
      <c r="B306" s="33"/>
      <c r="C306" s="132" t="s">
        <v>423</v>
      </c>
      <c r="D306" s="132" t="s">
        <v>146</v>
      </c>
      <c r="E306" s="133" t="s">
        <v>684</v>
      </c>
      <c r="F306" s="134" t="s">
        <v>685</v>
      </c>
      <c r="G306" s="135" t="s">
        <v>511</v>
      </c>
      <c r="H306" s="136">
        <v>41.072000000000003</v>
      </c>
      <c r="I306" s="137">
        <v>50.8</v>
      </c>
      <c r="J306" s="138">
        <f>ROUND(I306*H306,2)</f>
        <v>2086.46</v>
      </c>
      <c r="K306" s="134" t="s">
        <v>150</v>
      </c>
      <c r="L306" s="33"/>
      <c r="M306" s="139" t="s">
        <v>19</v>
      </c>
      <c r="N306" s="140" t="s">
        <v>43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168</v>
      </c>
      <c r="AT306" s="143" t="s">
        <v>146</v>
      </c>
      <c r="AU306" s="143" t="s">
        <v>81</v>
      </c>
      <c r="AY306" s="18" t="s">
        <v>143</v>
      </c>
      <c r="BE306" s="144">
        <f>IF(N306="základní",J306,0)</f>
        <v>2086.46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8" t="s">
        <v>79</v>
      </c>
      <c r="BK306" s="144">
        <f>ROUND(I306*H306,2)</f>
        <v>2086.46</v>
      </c>
      <c r="BL306" s="18" t="s">
        <v>168</v>
      </c>
      <c r="BM306" s="143" t="s">
        <v>1782</v>
      </c>
    </row>
    <row r="307" spans="2:65" s="1" customFormat="1">
      <c r="B307" s="33"/>
      <c r="D307" s="145" t="s">
        <v>152</v>
      </c>
      <c r="F307" s="146" t="s">
        <v>687</v>
      </c>
      <c r="I307" s="147"/>
      <c r="L307" s="33"/>
      <c r="M307" s="148"/>
      <c r="T307" s="54"/>
      <c r="AT307" s="18" t="s">
        <v>152</v>
      </c>
      <c r="AU307" s="18" t="s">
        <v>81</v>
      </c>
    </row>
    <row r="308" spans="2:65" s="12" customFormat="1">
      <c r="B308" s="159"/>
      <c r="D308" s="160" t="s">
        <v>158</v>
      </c>
      <c r="E308" s="161" t="s">
        <v>19</v>
      </c>
      <c r="F308" s="162" t="s">
        <v>679</v>
      </c>
      <c r="H308" s="161" t="s">
        <v>19</v>
      </c>
      <c r="I308" s="163"/>
      <c r="L308" s="159"/>
      <c r="M308" s="164"/>
      <c r="T308" s="165"/>
      <c r="AT308" s="161" t="s">
        <v>158</v>
      </c>
      <c r="AU308" s="161" t="s">
        <v>81</v>
      </c>
      <c r="AV308" s="12" t="s">
        <v>79</v>
      </c>
      <c r="AW308" s="12" t="s">
        <v>33</v>
      </c>
      <c r="AX308" s="12" t="s">
        <v>72</v>
      </c>
      <c r="AY308" s="161" t="s">
        <v>143</v>
      </c>
    </row>
    <row r="309" spans="2:65" s="12" customFormat="1">
      <c r="B309" s="159"/>
      <c r="D309" s="160" t="s">
        <v>158</v>
      </c>
      <c r="E309" s="161" t="s">
        <v>19</v>
      </c>
      <c r="F309" s="162" t="s">
        <v>680</v>
      </c>
      <c r="H309" s="161" t="s">
        <v>19</v>
      </c>
      <c r="I309" s="163"/>
      <c r="L309" s="159"/>
      <c r="M309" s="164"/>
      <c r="T309" s="165"/>
      <c r="AT309" s="161" t="s">
        <v>158</v>
      </c>
      <c r="AU309" s="161" t="s">
        <v>81</v>
      </c>
      <c r="AV309" s="12" t="s">
        <v>79</v>
      </c>
      <c r="AW309" s="12" t="s">
        <v>33</v>
      </c>
      <c r="AX309" s="12" t="s">
        <v>72</v>
      </c>
      <c r="AY309" s="161" t="s">
        <v>143</v>
      </c>
    </row>
    <row r="310" spans="2:65" s="13" customFormat="1">
      <c r="B310" s="166"/>
      <c r="D310" s="160" t="s">
        <v>158</v>
      </c>
      <c r="E310" s="167" t="s">
        <v>19</v>
      </c>
      <c r="F310" s="168" t="s">
        <v>1783</v>
      </c>
      <c r="H310" s="169">
        <v>41.072000000000003</v>
      </c>
      <c r="I310" s="170"/>
      <c r="L310" s="166"/>
      <c r="M310" s="171"/>
      <c r="T310" s="172"/>
      <c r="AT310" s="167" t="s">
        <v>158</v>
      </c>
      <c r="AU310" s="167" t="s">
        <v>81</v>
      </c>
      <c r="AV310" s="13" t="s">
        <v>81</v>
      </c>
      <c r="AW310" s="13" t="s">
        <v>33</v>
      </c>
      <c r="AX310" s="13" t="s">
        <v>79</v>
      </c>
      <c r="AY310" s="167" t="s">
        <v>143</v>
      </c>
    </row>
    <row r="311" spans="2:65" s="1" customFormat="1" ht="24.15" customHeight="1">
      <c r="B311" s="33"/>
      <c r="C311" s="132" t="s">
        <v>746</v>
      </c>
      <c r="D311" s="132" t="s">
        <v>146</v>
      </c>
      <c r="E311" s="133" t="s">
        <v>690</v>
      </c>
      <c r="F311" s="134" t="s">
        <v>691</v>
      </c>
      <c r="G311" s="135" t="s">
        <v>285</v>
      </c>
      <c r="H311" s="136">
        <v>172.02600000000001</v>
      </c>
      <c r="I311" s="137">
        <v>352</v>
      </c>
      <c r="J311" s="138">
        <f>ROUND(I311*H311,2)</f>
        <v>60553.15</v>
      </c>
      <c r="K311" s="134" t="s">
        <v>150</v>
      </c>
      <c r="L311" s="33"/>
      <c r="M311" s="139" t="s">
        <v>19</v>
      </c>
      <c r="N311" s="140" t="s">
        <v>43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168</v>
      </c>
      <c r="AT311" s="143" t="s">
        <v>146</v>
      </c>
      <c r="AU311" s="143" t="s">
        <v>81</v>
      </c>
      <c r="AY311" s="18" t="s">
        <v>143</v>
      </c>
      <c r="BE311" s="144">
        <f>IF(N311="základní",J311,0)</f>
        <v>60553.15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8" t="s">
        <v>79</v>
      </c>
      <c r="BK311" s="144">
        <f>ROUND(I311*H311,2)</f>
        <v>60553.15</v>
      </c>
      <c r="BL311" s="18" t="s">
        <v>168</v>
      </c>
      <c r="BM311" s="143" t="s">
        <v>1784</v>
      </c>
    </row>
    <row r="312" spans="2:65" s="1" customFormat="1">
      <c r="B312" s="33"/>
      <c r="D312" s="145" t="s">
        <v>152</v>
      </c>
      <c r="F312" s="146" t="s">
        <v>693</v>
      </c>
      <c r="I312" s="147"/>
      <c r="L312" s="33"/>
      <c r="M312" s="148"/>
      <c r="T312" s="54"/>
      <c r="AT312" s="18" t="s">
        <v>152</v>
      </c>
      <c r="AU312" s="18" t="s">
        <v>81</v>
      </c>
    </row>
    <row r="313" spans="2:65" s="12" customFormat="1">
      <c r="B313" s="159"/>
      <c r="D313" s="160" t="s">
        <v>158</v>
      </c>
      <c r="E313" s="161" t="s">
        <v>19</v>
      </c>
      <c r="F313" s="162" t="s">
        <v>694</v>
      </c>
      <c r="H313" s="161" t="s">
        <v>19</v>
      </c>
      <c r="I313" s="163"/>
      <c r="L313" s="159"/>
      <c r="M313" s="164"/>
      <c r="T313" s="165"/>
      <c r="AT313" s="161" t="s">
        <v>158</v>
      </c>
      <c r="AU313" s="161" t="s">
        <v>81</v>
      </c>
      <c r="AV313" s="12" t="s">
        <v>79</v>
      </c>
      <c r="AW313" s="12" t="s">
        <v>33</v>
      </c>
      <c r="AX313" s="12" t="s">
        <v>72</v>
      </c>
      <c r="AY313" s="161" t="s">
        <v>143</v>
      </c>
    </row>
    <row r="314" spans="2:65" s="13" customFormat="1">
      <c r="B314" s="166"/>
      <c r="D314" s="160" t="s">
        <v>158</v>
      </c>
      <c r="E314" s="167" t="s">
        <v>19</v>
      </c>
      <c r="F314" s="168" t="s">
        <v>1785</v>
      </c>
      <c r="H314" s="169">
        <v>122.82599999999999</v>
      </c>
      <c r="I314" s="170"/>
      <c r="L314" s="166"/>
      <c r="M314" s="171"/>
      <c r="T314" s="172"/>
      <c r="AT314" s="167" t="s">
        <v>158</v>
      </c>
      <c r="AU314" s="167" t="s">
        <v>81</v>
      </c>
      <c r="AV314" s="13" t="s">
        <v>81</v>
      </c>
      <c r="AW314" s="13" t="s">
        <v>33</v>
      </c>
      <c r="AX314" s="13" t="s">
        <v>72</v>
      </c>
      <c r="AY314" s="167" t="s">
        <v>143</v>
      </c>
    </row>
    <row r="315" spans="2:65" s="13" customFormat="1">
      <c r="B315" s="166"/>
      <c r="D315" s="160" t="s">
        <v>158</v>
      </c>
      <c r="E315" s="167" t="s">
        <v>19</v>
      </c>
      <c r="F315" s="168" t="s">
        <v>1786</v>
      </c>
      <c r="H315" s="169">
        <v>49.2</v>
      </c>
      <c r="I315" s="170"/>
      <c r="L315" s="166"/>
      <c r="M315" s="171"/>
      <c r="T315" s="172"/>
      <c r="AT315" s="167" t="s">
        <v>158</v>
      </c>
      <c r="AU315" s="167" t="s">
        <v>81</v>
      </c>
      <c r="AV315" s="13" t="s">
        <v>81</v>
      </c>
      <c r="AW315" s="13" t="s">
        <v>33</v>
      </c>
      <c r="AX315" s="13" t="s">
        <v>72</v>
      </c>
      <c r="AY315" s="167" t="s">
        <v>143</v>
      </c>
    </row>
    <row r="316" spans="2:65" s="14" customFormat="1">
      <c r="B316" s="173"/>
      <c r="D316" s="160" t="s">
        <v>158</v>
      </c>
      <c r="E316" s="174" t="s">
        <v>19</v>
      </c>
      <c r="F316" s="175" t="s">
        <v>267</v>
      </c>
      <c r="H316" s="176">
        <v>172.02600000000001</v>
      </c>
      <c r="I316" s="177"/>
      <c r="L316" s="173"/>
      <c r="M316" s="178"/>
      <c r="T316" s="179"/>
      <c r="AT316" s="174" t="s">
        <v>158</v>
      </c>
      <c r="AU316" s="174" t="s">
        <v>81</v>
      </c>
      <c r="AV316" s="14" t="s">
        <v>168</v>
      </c>
      <c r="AW316" s="14" t="s">
        <v>33</v>
      </c>
      <c r="AX316" s="14" t="s">
        <v>79</v>
      </c>
      <c r="AY316" s="174" t="s">
        <v>143</v>
      </c>
    </row>
    <row r="317" spans="2:65" s="1" customFormat="1" ht="24.15" customHeight="1">
      <c r="B317" s="33"/>
      <c r="C317" s="132" t="s">
        <v>427</v>
      </c>
      <c r="D317" s="132" t="s">
        <v>146</v>
      </c>
      <c r="E317" s="133" t="s">
        <v>697</v>
      </c>
      <c r="F317" s="134" t="s">
        <v>698</v>
      </c>
      <c r="G317" s="135" t="s">
        <v>511</v>
      </c>
      <c r="H317" s="136">
        <v>309.82799999999997</v>
      </c>
      <c r="I317" s="137">
        <v>22.1</v>
      </c>
      <c r="J317" s="138">
        <f>ROUND(I317*H317,2)</f>
        <v>6847.2</v>
      </c>
      <c r="K317" s="134" t="s">
        <v>150</v>
      </c>
      <c r="L317" s="33"/>
      <c r="M317" s="139" t="s">
        <v>19</v>
      </c>
      <c r="N317" s="140" t="s">
        <v>43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168</v>
      </c>
      <c r="AT317" s="143" t="s">
        <v>146</v>
      </c>
      <c r="AU317" s="143" t="s">
        <v>81</v>
      </c>
      <c r="AY317" s="18" t="s">
        <v>143</v>
      </c>
      <c r="BE317" s="144">
        <f>IF(N317="základní",J317,0)</f>
        <v>6847.2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8" t="s">
        <v>79</v>
      </c>
      <c r="BK317" s="144">
        <f>ROUND(I317*H317,2)</f>
        <v>6847.2</v>
      </c>
      <c r="BL317" s="18" t="s">
        <v>168</v>
      </c>
      <c r="BM317" s="143" t="s">
        <v>1787</v>
      </c>
    </row>
    <row r="318" spans="2:65" s="1" customFormat="1">
      <c r="B318" s="33"/>
      <c r="D318" s="145" t="s">
        <v>152</v>
      </c>
      <c r="F318" s="146" t="s">
        <v>700</v>
      </c>
      <c r="I318" s="147"/>
      <c r="L318" s="33"/>
      <c r="M318" s="148"/>
      <c r="T318" s="54"/>
      <c r="AT318" s="18" t="s">
        <v>152</v>
      </c>
      <c r="AU318" s="18" t="s">
        <v>81</v>
      </c>
    </row>
    <row r="319" spans="2:65" s="12" customFormat="1">
      <c r="B319" s="159"/>
      <c r="D319" s="160" t="s">
        <v>158</v>
      </c>
      <c r="E319" s="161" t="s">
        <v>19</v>
      </c>
      <c r="F319" s="162" t="s">
        <v>701</v>
      </c>
      <c r="H319" s="161" t="s">
        <v>19</v>
      </c>
      <c r="I319" s="163"/>
      <c r="L319" s="159"/>
      <c r="M319" s="164"/>
      <c r="T319" s="165"/>
      <c r="AT319" s="161" t="s">
        <v>158</v>
      </c>
      <c r="AU319" s="161" t="s">
        <v>81</v>
      </c>
      <c r="AV319" s="12" t="s">
        <v>79</v>
      </c>
      <c r="AW319" s="12" t="s">
        <v>33</v>
      </c>
      <c r="AX319" s="12" t="s">
        <v>72</v>
      </c>
      <c r="AY319" s="161" t="s">
        <v>143</v>
      </c>
    </row>
    <row r="320" spans="2:65" s="12" customFormat="1">
      <c r="B320" s="159"/>
      <c r="D320" s="160" t="s">
        <v>158</v>
      </c>
      <c r="E320" s="161" t="s">
        <v>19</v>
      </c>
      <c r="F320" s="162" t="s">
        <v>635</v>
      </c>
      <c r="H320" s="161" t="s">
        <v>19</v>
      </c>
      <c r="I320" s="163"/>
      <c r="L320" s="159"/>
      <c r="M320" s="164"/>
      <c r="T320" s="165"/>
      <c r="AT320" s="161" t="s">
        <v>158</v>
      </c>
      <c r="AU320" s="161" t="s">
        <v>81</v>
      </c>
      <c r="AV320" s="12" t="s">
        <v>79</v>
      </c>
      <c r="AW320" s="12" t="s">
        <v>33</v>
      </c>
      <c r="AX320" s="12" t="s">
        <v>72</v>
      </c>
      <c r="AY320" s="161" t="s">
        <v>143</v>
      </c>
    </row>
    <row r="321" spans="2:65" s="13" customFormat="1">
      <c r="B321" s="166"/>
      <c r="D321" s="160" t="s">
        <v>158</v>
      </c>
      <c r="E321" s="167" t="s">
        <v>19</v>
      </c>
      <c r="F321" s="168" t="s">
        <v>1779</v>
      </c>
      <c r="H321" s="169">
        <v>23</v>
      </c>
      <c r="I321" s="170"/>
      <c r="L321" s="166"/>
      <c r="M321" s="171"/>
      <c r="T321" s="172"/>
      <c r="AT321" s="167" t="s">
        <v>158</v>
      </c>
      <c r="AU321" s="167" t="s">
        <v>81</v>
      </c>
      <c r="AV321" s="13" t="s">
        <v>81</v>
      </c>
      <c r="AW321" s="13" t="s">
        <v>33</v>
      </c>
      <c r="AX321" s="13" t="s">
        <v>72</v>
      </c>
      <c r="AY321" s="167" t="s">
        <v>143</v>
      </c>
    </row>
    <row r="322" spans="2:65" s="13" customFormat="1">
      <c r="B322" s="166"/>
      <c r="D322" s="160" t="s">
        <v>158</v>
      </c>
      <c r="E322" s="167" t="s">
        <v>19</v>
      </c>
      <c r="F322" s="168" t="s">
        <v>1788</v>
      </c>
      <c r="H322" s="169">
        <v>123.05500000000001</v>
      </c>
      <c r="I322" s="170"/>
      <c r="L322" s="166"/>
      <c r="M322" s="171"/>
      <c r="T322" s="172"/>
      <c r="AT322" s="167" t="s">
        <v>158</v>
      </c>
      <c r="AU322" s="167" t="s">
        <v>81</v>
      </c>
      <c r="AV322" s="13" t="s">
        <v>81</v>
      </c>
      <c r="AW322" s="13" t="s">
        <v>33</v>
      </c>
      <c r="AX322" s="13" t="s">
        <v>72</v>
      </c>
      <c r="AY322" s="167" t="s">
        <v>143</v>
      </c>
    </row>
    <row r="323" spans="2:65" s="15" customFormat="1">
      <c r="B323" s="186"/>
      <c r="D323" s="160" t="s">
        <v>158</v>
      </c>
      <c r="E323" s="187" t="s">
        <v>19</v>
      </c>
      <c r="F323" s="188" t="s">
        <v>533</v>
      </c>
      <c r="H323" s="189">
        <v>146.05500000000001</v>
      </c>
      <c r="I323" s="190"/>
      <c r="L323" s="186"/>
      <c r="M323" s="191"/>
      <c r="T323" s="192"/>
      <c r="AT323" s="187" t="s">
        <v>158</v>
      </c>
      <c r="AU323" s="187" t="s">
        <v>81</v>
      </c>
      <c r="AV323" s="15" t="s">
        <v>163</v>
      </c>
      <c r="AW323" s="15" t="s">
        <v>33</v>
      </c>
      <c r="AX323" s="15" t="s">
        <v>72</v>
      </c>
      <c r="AY323" s="187" t="s">
        <v>143</v>
      </c>
    </row>
    <row r="324" spans="2:65" s="12" customFormat="1">
      <c r="B324" s="159"/>
      <c r="D324" s="160" t="s">
        <v>158</v>
      </c>
      <c r="E324" s="161" t="s">
        <v>19</v>
      </c>
      <c r="F324" s="162" t="s">
        <v>1781</v>
      </c>
      <c r="H324" s="161" t="s">
        <v>19</v>
      </c>
      <c r="I324" s="163"/>
      <c r="L324" s="159"/>
      <c r="M324" s="164"/>
      <c r="T324" s="165"/>
      <c r="AT324" s="161" t="s">
        <v>158</v>
      </c>
      <c r="AU324" s="161" t="s">
        <v>81</v>
      </c>
      <c r="AV324" s="12" t="s">
        <v>79</v>
      </c>
      <c r="AW324" s="12" t="s">
        <v>33</v>
      </c>
      <c r="AX324" s="12" t="s">
        <v>72</v>
      </c>
      <c r="AY324" s="161" t="s">
        <v>143</v>
      </c>
    </row>
    <row r="325" spans="2:65" s="13" customFormat="1">
      <c r="B325" s="166"/>
      <c r="D325" s="160" t="s">
        <v>158</v>
      </c>
      <c r="E325" s="167" t="s">
        <v>19</v>
      </c>
      <c r="F325" s="168" t="s">
        <v>1759</v>
      </c>
      <c r="H325" s="169">
        <v>10.875</v>
      </c>
      <c r="I325" s="170"/>
      <c r="L325" s="166"/>
      <c r="M325" s="171"/>
      <c r="T325" s="172"/>
      <c r="AT325" s="167" t="s">
        <v>158</v>
      </c>
      <c r="AU325" s="167" t="s">
        <v>81</v>
      </c>
      <c r="AV325" s="13" t="s">
        <v>81</v>
      </c>
      <c r="AW325" s="13" t="s">
        <v>33</v>
      </c>
      <c r="AX325" s="13" t="s">
        <v>72</v>
      </c>
      <c r="AY325" s="167" t="s">
        <v>143</v>
      </c>
    </row>
    <row r="326" spans="2:65" s="13" customFormat="1">
      <c r="B326" s="166"/>
      <c r="D326" s="160" t="s">
        <v>158</v>
      </c>
      <c r="E326" s="167" t="s">
        <v>19</v>
      </c>
      <c r="F326" s="168" t="s">
        <v>1760</v>
      </c>
      <c r="H326" s="169">
        <v>50.024999999999999</v>
      </c>
      <c r="I326" s="170"/>
      <c r="L326" s="166"/>
      <c r="M326" s="171"/>
      <c r="T326" s="172"/>
      <c r="AT326" s="167" t="s">
        <v>158</v>
      </c>
      <c r="AU326" s="167" t="s">
        <v>81</v>
      </c>
      <c r="AV326" s="13" t="s">
        <v>81</v>
      </c>
      <c r="AW326" s="13" t="s">
        <v>33</v>
      </c>
      <c r="AX326" s="13" t="s">
        <v>72</v>
      </c>
      <c r="AY326" s="167" t="s">
        <v>143</v>
      </c>
    </row>
    <row r="327" spans="2:65" s="13" customFormat="1">
      <c r="B327" s="166"/>
      <c r="D327" s="160" t="s">
        <v>158</v>
      </c>
      <c r="E327" s="167" t="s">
        <v>19</v>
      </c>
      <c r="F327" s="168" t="s">
        <v>1761</v>
      </c>
      <c r="H327" s="169">
        <v>20.96</v>
      </c>
      <c r="I327" s="170"/>
      <c r="L327" s="166"/>
      <c r="M327" s="171"/>
      <c r="T327" s="172"/>
      <c r="AT327" s="167" t="s">
        <v>158</v>
      </c>
      <c r="AU327" s="167" t="s">
        <v>81</v>
      </c>
      <c r="AV327" s="13" t="s">
        <v>81</v>
      </c>
      <c r="AW327" s="13" t="s">
        <v>33</v>
      </c>
      <c r="AX327" s="13" t="s">
        <v>72</v>
      </c>
      <c r="AY327" s="167" t="s">
        <v>143</v>
      </c>
    </row>
    <row r="328" spans="2:65" s="15" customFormat="1">
      <c r="B328" s="186"/>
      <c r="D328" s="160" t="s">
        <v>158</v>
      </c>
      <c r="E328" s="187" t="s">
        <v>19</v>
      </c>
      <c r="F328" s="188" t="s">
        <v>533</v>
      </c>
      <c r="H328" s="189">
        <v>81.86</v>
      </c>
      <c r="I328" s="190"/>
      <c r="L328" s="186"/>
      <c r="M328" s="191"/>
      <c r="T328" s="192"/>
      <c r="AT328" s="187" t="s">
        <v>158</v>
      </c>
      <c r="AU328" s="187" t="s">
        <v>81</v>
      </c>
      <c r="AV328" s="15" t="s">
        <v>163</v>
      </c>
      <c r="AW328" s="15" t="s">
        <v>33</v>
      </c>
      <c r="AX328" s="15" t="s">
        <v>72</v>
      </c>
      <c r="AY328" s="187" t="s">
        <v>143</v>
      </c>
    </row>
    <row r="329" spans="2:65" s="12" customFormat="1">
      <c r="B329" s="159"/>
      <c r="D329" s="160" t="s">
        <v>158</v>
      </c>
      <c r="E329" s="161" t="s">
        <v>19</v>
      </c>
      <c r="F329" s="162" t="s">
        <v>705</v>
      </c>
      <c r="H329" s="161" t="s">
        <v>19</v>
      </c>
      <c r="I329" s="163"/>
      <c r="L329" s="159"/>
      <c r="M329" s="164"/>
      <c r="T329" s="165"/>
      <c r="AT329" s="161" t="s">
        <v>158</v>
      </c>
      <c r="AU329" s="161" t="s">
        <v>81</v>
      </c>
      <c r="AV329" s="12" t="s">
        <v>79</v>
      </c>
      <c r="AW329" s="12" t="s">
        <v>33</v>
      </c>
      <c r="AX329" s="12" t="s">
        <v>72</v>
      </c>
      <c r="AY329" s="161" t="s">
        <v>143</v>
      </c>
    </row>
    <row r="330" spans="2:65" s="12" customFormat="1">
      <c r="B330" s="159"/>
      <c r="D330" s="160" t="s">
        <v>158</v>
      </c>
      <c r="E330" s="161" t="s">
        <v>19</v>
      </c>
      <c r="F330" s="162" t="s">
        <v>706</v>
      </c>
      <c r="H330" s="161" t="s">
        <v>19</v>
      </c>
      <c r="I330" s="163"/>
      <c r="L330" s="159"/>
      <c r="M330" s="164"/>
      <c r="T330" s="165"/>
      <c r="AT330" s="161" t="s">
        <v>158</v>
      </c>
      <c r="AU330" s="161" t="s">
        <v>81</v>
      </c>
      <c r="AV330" s="12" t="s">
        <v>79</v>
      </c>
      <c r="AW330" s="12" t="s">
        <v>33</v>
      </c>
      <c r="AX330" s="12" t="s">
        <v>72</v>
      </c>
      <c r="AY330" s="161" t="s">
        <v>143</v>
      </c>
    </row>
    <row r="331" spans="2:65" s="13" customFormat="1">
      <c r="B331" s="166"/>
      <c r="D331" s="160" t="s">
        <v>158</v>
      </c>
      <c r="E331" s="167" t="s">
        <v>19</v>
      </c>
      <c r="F331" s="168" t="s">
        <v>1789</v>
      </c>
      <c r="H331" s="169">
        <v>61.412999999999997</v>
      </c>
      <c r="I331" s="170"/>
      <c r="L331" s="166"/>
      <c r="M331" s="171"/>
      <c r="T331" s="172"/>
      <c r="AT331" s="167" t="s">
        <v>158</v>
      </c>
      <c r="AU331" s="167" t="s">
        <v>81</v>
      </c>
      <c r="AV331" s="13" t="s">
        <v>81</v>
      </c>
      <c r="AW331" s="13" t="s">
        <v>33</v>
      </c>
      <c r="AX331" s="13" t="s">
        <v>72</v>
      </c>
      <c r="AY331" s="167" t="s">
        <v>143</v>
      </c>
    </row>
    <row r="332" spans="2:65" s="13" customFormat="1">
      <c r="B332" s="166"/>
      <c r="D332" s="160" t="s">
        <v>158</v>
      </c>
      <c r="E332" s="167" t="s">
        <v>19</v>
      </c>
      <c r="F332" s="168" t="s">
        <v>1790</v>
      </c>
      <c r="H332" s="169">
        <v>20.5</v>
      </c>
      <c r="I332" s="170"/>
      <c r="L332" s="166"/>
      <c r="M332" s="171"/>
      <c r="T332" s="172"/>
      <c r="AT332" s="167" t="s">
        <v>158</v>
      </c>
      <c r="AU332" s="167" t="s">
        <v>81</v>
      </c>
      <c r="AV332" s="13" t="s">
        <v>81</v>
      </c>
      <c r="AW332" s="13" t="s">
        <v>33</v>
      </c>
      <c r="AX332" s="13" t="s">
        <v>72</v>
      </c>
      <c r="AY332" s="167" t="s">
        <v>143</v>
      </c>
    </row>
    <row r="333" spans="2:65" s="15" customFormat="1">
      <c r="B333" s="186"/>
      <c r="D333" s="160" t="s">
        <v>158</v>
      </c>
      <c r="E333" s="187" t="s">
        <v>19</v>
      </c>
      <c r="F333" s="188" t="s">
        <v>533</v>
      </c>
      <c r="H333" s="189">
        <v>81.912999999999997</v>
      </c>
      <c r="I333" s="190"/>
      <c r="L333" s="186"/>
      <c r="M333" s="191"/>
      <c r="T333" s="192"/>
      <c r="AT333" s="187" t="s">
        <v>158</v>
      </c>
      <c r="AU333" s="187" t="s">
        <v>81</v>
      </c>
      <c r="AV333" s="15" t="s">
        <v>163</v>
      </c>
      <c r="AW333" s="15" t="s">
        <v>33</v>
      </c>
      <c r="AX333" s="15" t="s">
        <v>72</v>
      </c>
      <c r="AY333" s="187" t="s">
        <v>143</v>
      </c>
    </row>
    <row r="334" spans="2:65" s="14" customFormat="1">
      <c r="B334" s="173"/>
      <c r="D334" s="160" t="s">
        <v>158</v>
      </c>
      <c r="E334" s="174" t="s">
        <v>19</v>
      </c>
      <c r="F334" s="175" t="s">
        <v>267</v>
      </c>
      <c r="H334" s="176">
        <v>309.82800000000003</v>
      </c>
      <c r="I334" s="177"/>
      <c r="L334" s="173"/>
      <c r="M334" s="178"/>
      <c r="T334" s="179"/>
      <c r="AT334" s="174" t="s">
        <v>158</v>
      </c>
      <c r="AU334" s="174" t="s">
        <v>81</v>
      </c>
      <c r="AV334" s="14" t="s">
        <v>168</v>
      </c>
      <c r="AW334" s="14" t="s">
        <v>33</v>
      </c>
      <c r="AX334" s="14" t="s">
        <v>79</v>
      </c>
      <c r="AY334" s="174" t="s">
        <v>143</v>
      </c>
    </row>
    <row r="335" spans="2:65" s="1" customFormat="1" ht="24.15" customHeight="1">
      <c r="B335" s="33"/>
      <c r="C335" s="132" t="s">
        <v>760</v>
      </c>
      <c r="D335" s="132" t="s">
        <v>146</v>
      </c>
      <c r="E335" s="133" t="s">
        <v>718</v>
      </c>
      <c r="F335" s="134" t="s">
        <v>719</v>
      </c>
      <c r="G335" s="135" t="s">
        <v>511</v>
      </c>
      <c r="H335" s="136">
        <v>144.01499999999999</v>
      </c>
      <c r="I335" s="137">
        <v>385</v>
      </c>
      <c r="J335" s="138">
        <f>ROUND(I335*H335,2)</f>
        <v>55445.78</v>
      </c>
      <c r="K335" s="134" t="s">
        <v>150</v>
      </c>
      <c r="L335" s="33"/>
      <c r="M335" s="139" t="s">
        <v>19</v>
      </c>
      <c r="N335" s="140" t="s">
        <v>43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168</v>
      </c>
      <c r="AT335" s="143" t="s">
        <v>146</v>
      </c>
      <c r="AU335" s="143" t="s">
        <v>81</v>
      </c>
      <c r="AY335" s="18" t="s">
        <v>143</v>
      </c>
      <c r="BE335" s="144">
        <f>IF(N335="základní",J335,0)</f>
        <v>55445.78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8" t="s">
        <v>79</v>
      </c>
      <c r="BK335" s="144">
        <f>ROUND(I335*H335,2)</f>
        <v>55445.78</v>
      </c>
      <c r="BL335" s="18" t="s">
        <v>168</v>
      </c>
      <c r="BM335" s="143" t="s">
        <v>1791</v>
      </c>
    </row>
    <row r="336" spans="2:65" s="1" customFormat="1">
      <c r="B336" s="33"/>
      <c r="D336" s="145" t="s">
        <v>152</v>
      </c>
      <c r="F336" s="146" t="s">
        <v>721</v>
      </c>
      <c r="I336" s="147"/>
      <c r="L336" s="33"/>
      <c r="M336" s="148"/>
      <c r="T336" s="54"/>
      <c r="AT336" s="18" t="s">
        <v>152</v>
      </c>
      <c r="AU336" s="18" t="s">
        <v>81</v>
      </c>
    </row>
    <row r="337" spans="2:65" s="12" customFormat="1">
      <c r="B337" s="159"/>
      <c r="D337" s="160" t="s">
        <v>158</v>
      </c>
      <c r="E337" s="161" t="s">
        <v>19</v>
      </c>
      <c r="F337" s="162" t="s">
        <v>246</v>
      </c>
      <c r="H337" s="161" t="s">
        <v>19</v>
      </c>
      <c r="I337" s="163"/>
      <c r="L337" s="159"/>
      <c r="M337" s="164"/>
      <c r="T337" s="165"/>
      <c r="AT337" s="161" t="s">
        <v>158</v>
      </c>
      <c r="AU337" s="161" t="s">
        <v>81</v>
      </c>
      <c r="AV337" s="12" t="s">
        <v>79</v>
      </c>
      <c r="AW337" s="12" t="s">
        <v>33</v>
      </c>
      <c r="AX337" s="12" t="s">
        <v>72</v>
      </c>
      <c r="AY337" s="161" t="s">
        <v>143</v>
      </c>
    </row>
    <row r="338" spans="2:65" s="12" customFormat="1">
      <c r="B338" s="159"/>
      <c r="D338" s="160" t="s">
        <v>158</v>
      </c>
      <c r="E338" s="161" t="s">
        <v>19</v>
      </c>
      <c r="F338" s="162" t="s">
        <v>521</v>
      </c>
      <c r="H338" s="161" t="s">
        <v>19</v>
      </c>
      <c r="I338" s="163"/>
      <c r="L338" s="159"/>
      <c r="M338" s="164"/>
      <c r="T338" s="165"/>
      <c r="AT338" s="161" t="s">
        <v>158</v>
      </c>
      <c r="AU338" s="161" t="s">
        <v>81</v>
      </c>
      <c r="AV338" s="12" t="s">
        <v>79</v>
      </c>
      <c r="AW338" s="12" t="s">
        <v>33</v>
      </c>
      <c r="AX338" s="12" t="s">
        <v>72</v>
      </c>
      <c r="AY338" s="161" t="s">
        <v>143</v>
      </c>
    </row>
    <row r="339" spans="2:65" s="12" customFormat="1">
      <c r="B339" s="159"/>
      <c r="D339" s="160" t="s">
        <v>158</v>
      </c>
      <c r="E339" s="161" t="s">
        <v>19</v>
      </c>
      <c r="F339" s="162" t="s">
        <v>714</v>
      </c>
      <c r="H339" s="161" t="s">
        <v>19</v>
      </c>
      <c r="I339" s="163"/>
      <c r="L339" s="159"/>
      <c r="M339" s="164"/>
      <c r="T339" s="165"/>
      <c r="AT339" s="161" t="s">
        <v>158</v>
      </c>
      <c r="AU339" s="161" t="s">
        <v>81</v>
      </c>
      <c r="AV339" s="12" t="s">
        <v>79</v>
      </c>
      <c r="AW339" s="12" t="s">
        <v>33</v>
      </c>
      <c r="AX339" s="12" t="s">
        <v>72</v>
      </c>
      <c r="AY339" s="161" t="s">
        <v>143</v>
      </c>
    </row>
    <row r="340" spans="2:65" s="12" customFormat="1">
      <c r="B340" s="159"/>
      <c r="D340" s="160" t="s">
        <v>158</v>
      </c>
      <c r="E340" s="161" t="s">
        <v>19</v>
      </c>
      <c r="F340" s="162" t="s">
        <v>1167</v>
      </c>
      <c r="H340" s="161" t="s">
        <v>19</v>
      </c>
      <c r="I340" s="163"/>
      <c r="L340" s="159"/>
      <c r="M340" s="164"/>
      <c r="T340" s="165"/>
      <c r="AT340" s="161" t="s">
        <v>158</v>
      </c>
      <c r="AU340" s="161" t="s">
        <v>81</v>
      </c>
      <c r="AV340" s="12" t="s">
        <v>79</v>
      </c>
      <c r="AW340" s="12" t="s">
        <v>33</v>
      </c>
      <c r="AX340" s="12" t="s">
        <v>72</v>
      </c>
      <c r="AY340" s="161" t="s">
        <v>143</v>
      </c>
    </row>
    <row r="341" spans="2:65" s="12" customFormat="1">
      <c r="B341" s="159"/>
      <c r="D341" s="160" t="s">
        <v>158</v>
      </c>
      <c r="E341" s="161" t="s">
        <v>19</v>
      </c>
      <c r="F341" s="162" t="s">
        <v>715</v>
      </c>
      <c r="H341" s="161" t="s">
        <v>19</v>
      </c>
      <c r="I341" s="163"/>
      <c r="L341" s="159"/>
      <c r="M341" s="164"/>
      <c r="T341" s="165"/>
      <c r="AT341" s="161" t="s">
        <v>158</v>
      </c>
      <c r="AU341" s="161" t="s">
        <v>81</v>
      </c>
      <c r="AV341" s="12" t="s">
        <v>79</v>
      </c>
      <c r="AW341" s="12" t="s">
        <v>33</v>
      </c>
      <c r="AX341" s="12" t="s">
        <v>72</v>
      </c>
      <c r="AY341" s="161" t="s">
        <v>143</v>
      </c>
    </row>
    <row r="342" spans="2:65" s="13" customFormat="1">
      <c r="B342" s="166"/>
      <c r="D342" s="160" t="s">
        <v>158</v>
      </c>
      <c r="E342" s="167" t="s">
        <v>19</v>
      </c>
      <c r="F342" s="168" t="s">
        <v>1645</v>
      </c>
      <c r="H342" s="169">
        <v>34.5</v>
      </c>
      <c r="I342" s="170"/>
      <c r="L342" s="166"/>
      <c r="M342" s="171"/>
      <c r="T342" s="172"/>
      <c r="AT342" s="167" t="s">
        <v>158</v>
      </c>
      <c r="AU342" s="167" t="s">
        <v>81</v>
      </c>
      <c r="AV342" s="13" t="s">
        <v>81</v>
      </c>
      <c r="AW342" s="13" t="s">
        <v>33</v>
      </c>
      <c r="AX342" s="13" t="s">
        <v>72</v>
      </c>
      <c r="AY342" s="167" t="s">
        <v>143</v>
      </c>
    </row>
    <row r="343" spans="2:65" s="13" customFormat="1">
      <c r="B343" s="166"/>
      <c r="D343" s="160" t="s">
        <v>158</v>
      </c>
      <c r="E343" s="167" t="s">
        <v>19</v>
      </c>
      <c r="F343" s="168" t="s">
        <v>1792</v>
      </c>
      <c r="H343" s="169">
        <v>88.555000000000007</v>
      </c>
      <c r="I343" s="170"/>
      <c r="L343" s="166"/>
      <c r="M343" s="171"/>
      <c r="T343" s="172"/>
      <c r="AT343" s="167" t="s">
        <v>158</v>
      </c>
      <c r="AU343" s="167" t="s">
        <v>81</v>
      </c>
      <c r="AV343" s="13" t="s">
        <v>81</v>
      </c>
      <c r="AW343" s="13" t="s">
        <v>33</v>
      </c>
      <c r="AX343" s="13" t="s">
        <v>72</v>
      </c>
      <c r="AY343" s="167" t="s">
        <v>143</v>
      </c>
    </row>
    <row r="344" spans="2:65" s="15" customFormat="1">
      <c r="B344" s="186"/>
      <c r="D344" s="160" t="s">
        <v>158</v>
      </c>
      <c r="E344" s="187" t="s">
        <v>19</v>
      </c>
      <c r="F344" s="188" t="s">
        <v>533</v>
      </c>
      <c r="H344" s="189">
        <v>123.05500000000001</v>
      </c>
      <c r="I344" s="190"/>
      <c r="L344" s="186"/>
      <c r="M344" s="191"/>
      <c r="T344" s="192"/>
      <c r="AT344" s="187" t="s">
        <v>158</v>
      </c>
      <c r="AU344" s="187" t="s">
        <v>81</v>
      </c>
      <c r="AV344" s="15" t="s">
        <v>163</v>
      </c>
      <c r="AW344" s="15" t="s">
        <v>33</v>
      </c>
      <c r="AX344" s="15" t="s">
        <v>72</v>
      </c>
      <c r="AY344" s="187" t="s">
        <v>143</v>
      </c>
    </row>
    <row r="345" spans="2:65" s="12" customFormat="1">
      <c r="B345" s="159"/>
      <c r="D345" s="160" t="s">
        <v>158</v>
      </c>
      <c r="E345" s="161" t="s">
        <v>19</v>
      </c>
      <c r="F345" s="162" t="s">
        <v>1613</v>
      </c>
      <c r="H345" s="161" t="s">
        <v>19</v>
      </c>
      <c r="I345" s="163"/>
      <c r="L345" s="159"/>
      <c r="M345" s="164"/>
      <c r="T345" s="165"/>
      <c r="AT345" s="161" t="s">
        <v>158</v>
      </c>
      <c r="AU345" s="161" t="s">
        <v>81</v>
      </c>
      <c r="AV345" s="12" t="s">
        <v>79</v>
      </c>
      <c r="AW345" s="12" t="s">
        <v>33</v>
      </c>
      <c r="AX345" s="12" t="s">
        <v>72</v>
      </c>
      <c r="AY345" s="161" t="s">
        <v>143</v>
      </c>
    </row>
    <row r="346" spans="2:65" s="12" customFormat="1">
      <c r="B346" s="159"/>
      <c r="D346" s="160" t="s">
        <v>158</v>
      </c>
      <c r="E346" s="161" t="s">
        <v>19</v>
      </c>
      <c r="F346" s="162" t="s">
        <v>1793</v>
      </c>
      <c r="H346" s="161" t="s">
        <v>19</v>
      </c>
      <c r="I346" s="163"/>
      <c r="L346" s="159"/>
      <c r="M346" s="164"/>
      <c r="T346" s="165"/>
      <c r="AT346" s="161" t="s">
        <v>158</v>
      </c>
      <c r="AU346" s="161" t="s">
        <v>81</v>
      </c>
      <c r="AV346" s="12" t="s">
        <v>79</v>
      </c>
      <c r="AW346" s="12" t="s">
        <v>33</v>
      </c>
      <c r="AX346" s="12" t="s">
        <v>72</v>
      </c>
      <c r="AY346" s="161" t="s">
        <v>143</v>
      </c>
    </row>
    <row r="347" spans="2:65" s="13" customFormat="1">
      <c r="B347" s="166"/>
      <c r="D347" s="160" t="s">
        <v>158</v>
      </c>
      <c r="E347" s="167" t="s">
        <v>19</v>
      </c>
      <c r="F347" s="168" t="s">
        <v>1638</v>
      </c>
      <c r="H347" s="169">
        <v>12.5</v>
      </c>
      <c r="I347" s="170"/>
      <c r="L347" s="166"/>
      <c r="M347" s="171"/>
      <c r="T347" s="172"/>
      <c r="AT347" s="167" t="s">
        <v>158</v>
      </c>
      <c r="AU347" s="167" t="s">
        <v>81</v>
      </c>
      <c r="AV347" s="13" t="s">
        <v>81</v>
      </c>
      <c r="AW347" s="13" t="s">
        <v>33</v>
      </c>
      <c r="AX347" s="13" t="s">
        <v>72</v>
      </c>
      <c r="AY347" s="167" t="s">
        <v>143</v>
      </c>
    </row>
    <row r="348" spans="2:65" s="13" customFormat="1">
      <c r="B348" s="166"/>
      <c r="D348" s="160" t="s">
        <v>158</v>
      </c>
      <c r="E348" s="167" t="s">
        <v>19</v>
      </c>
      <c r="F348" s="168" t="s">
        <v>1794</v>
      </c>
      <c r="H348" s="169">
        <v>2.79</v>
      </c>
      <c r="I348" s="170"/>
      <c r="L348" s="166"/>
      <c r="M348" s="171"/>
      <c r="T348" s="172"/>
      <c r="AT348" s="167" t="s">
        <v>158</v>
      </c>
      <c r="AU348" s="167" t="s">
        <v>81</v>
      </c>
      <c r="AV348" s="13" t="s">
        <v>81</v>
      </c>
      <c r="AW348" s="13" t="s">
        <v>33</v>
      </c>
      <c r="AX348" s="13" t="s">
        <v>72</v>
      </c>
      <c r="AY348" s="167" t="s">
        <v>143</v>
      </c>
    </row>
    <row r="349" spans="2:65" s="13" customFormat="1">
      <c r="B349" s="166"/>
      <c r="D349" s="160" t="s">
        <v>158</v>
      </c>
      <c r="E349" s="167" t="s">
        <v>19</v>
      </c>
      <c r="F349" s="168" t="s">
        <v>1795</v>
      </c>
      <c r="H349" s="169">
        <v>5.67</v>
      </c>
      <c r="I349" s="170"/>
      <c r="L349" s="166"/>
      <c r="M349" s="171"/>
      <c r="T349" s="172"/>
      <c r="AT349" s="167" t="s">
        <v>158</v>
      </c>
      <c r="AU349" s="167" t="s">
        <v>81</v>
      </c>
      <c r="AV349" s="13" t="s">
        <v>81</v>
      </c>
      <c r="AW349" s="13" t="s">
        <v>33</v>
      </c>
      <c r="AX349" s="13" t="s">
        <v>72</v>
      </c>
      <c r="AY349" s="167" t="s">
        <v>143</v>
      </c>
    </row>
    <row r="350" spans="2:65" s="15" customFormat="1">
      <c r="B350" s="186"/>
      <c r="D350" s="160" t="s">
        <v>158</v>
      </c>
      <c r="E350" s="187" t="s">
        <v>19</v>
      </c>
      <c r="F350" s="188" t="s">
        <v>533</v>
      </c>
      <c r="H350" s="189">
        <v>20.96</v>
      </c>
      <c r="I350" s="190"/>
      <c r="L350" s="186"/>
      <c r="M350" s="191"/>
      <c r="T350" s="192"/>
      <c r="AT350" s="187" t="s">
        <v>158</v>
      </c>
      <c r="AU350" s="187" t="s">
        <v>81</v>
      </c>
      <c r="AV350" s="15" t="s">
        <v>163</v>
      </c>
      <c r="AW350" s="15" t="s">
        <v>33</v>
      </c>
      <c r="AX350" s="15" t="s">
        <v>72</v>
      </c>
      <c r="AY350" s="187" t="s">
        <v>143</v>
      </c>
    </row>
    <row r="351" spans="2:65" s="14" customFormat="1">
      <c r="B351" s="173"/>
      <c r="D351" s="160" t="s">
        <v>158</v>
      </c>
      <c r="E351" s="174" t="s">
        <v>19</v>
      </c>
      <c r="F351" s="175" t="s">
        <v>267</v>
      </c>
      <c r="H351" s="176">
        <v>144.01499999999999</v>
      </c>
      <c r="I351" s="177"/>
      <c r="L351" s="173"/>
      <c r="M351" s="178"/>
      <c r="T351" s="179"/>
      <c r="AT351" s="174" t="s">
        <v>158</v>
      </c>
      <c r="AU351" s="174" t="s">
        <v>81</v>
      </c>
      <c r="AV351" s="14" t="s">
        <v>168</v>
      </c>
      <c r="AW351" s="14" t="s">
        <v>33</v>
      </c>
      <c r="AX351" s="14" t="s">
        <v>79</v>
      </c>
      <c r="AY351" s="174" t="s">
        <v>143</v>
      </c>
    </row>
    <row r="352" spans="2:65" s="1" customFormat="1" ht="16.5" customHeight="1">
      <c r="B352" s="33"/>
      <c r="C352" s="149" t="s">
        <v>432</v>
      </c>
      <c r="D352" s="149" t="s">
        <v>154</v>
      </c>
      <c r="E352" s="150" t="s">
        <v>1796</v>
      </c>
      <c r="F352" s="151" t="s">
        <v>1797</v>
      </c>
      <c r="G352" s="152" t="s">
        <v>285</v>
      </c>
      <c r="H352" s="153">
        <v>41.92</v>
      </c>
      <c r="I352" s="154">
        <v>338</v>
      </c>
      <c r="J352" s="155">
        <f>ROUND(I352*H352,2)</f>
        <v>14168.96</v>
      </c>
      <c r="K352" s="151" t="s">
        <v>150</v>
      </c>
      <c r="L352" s="156"/>
      <c r="M352" s="157" t="s">
        <v>19</v>
      </c>
      <c r="N352" s="158" t="s">
        <v>43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144</v>
      </c>
      <c r="AT352" s="143" t="s">
        <v>154</v>
      </c>
      <c r="AU352" s="143" t="s">
        <v>81</v>
      </c>
      <c r="AY352" s="18" t="s">
        <v>143</v>
      </c>
      <c r="BE352" s="144">
        <f>IF(N352="základní",J352,0)</f>
        <v>14168.96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8" t="s">
        <v>79</v>
      </c>
      <c r="BK352" s="144">
        <f>ROUND(I352*H352,2)</f>
        <v>14168.96</v>
      </c>
      <c r="BL352" s="18" t="s">
        <v>168</v>
      </c>
      <c r="BM352" s="143" t="s">
        <v>1798</v>
      </c>
    </row>
    <row r="353" spans="2:65" s="12" customFormat="1">
      <c r="B353" s="159"/>
      <c r="D353" s="160" t="s">
        <v>158</v>
      </c>
      <c r="E353" s="161" t="s">
        <v>19</v>
      </c>
      <c r="F353" s="162" t="s">
        <v>714</v>
      </c>
      <c r="H353" s="161" t="s">
        <v>19</v>
      </c>
      <c r="I353" s="163"/>
      <c r="L353" s="159"/>
      <c r="M353" s="164"/>
      <c r="T353" s="165"/>
      <c r="AT353" s="161" t="s">
        <v>158</v>
      </c>
      <c r="AU353" s="161" t="s">
        <v>81</v>
      </c>
      <c r="AV353" s="12" t="s">
        <v>79</v>
      </c>
      <c r="AW353" s="12" t="s">
        <v>33</v>
      </c>
      <c r="AX353" s="12" t="s">
        <v>72</v>
      </c>
      <c r="AY353" s="161" t="s">
        <v>143</v>
      </c>
    </row>
    <row r="354" spans="2:65" s="12" customFormat="1">
      <c r="B354" s="159"/>
      <c r="D354" s="160" t="s">
        <v>158</v>
      </c>
      <c r="E354" s="161" t="s">
        <v>19</v>
      </c>
      <c r="F354" s="162" t="s">
        <v>1799</v>
      </c>
      <c r="H354" s="161" t="s">
        <v>19</v>
      </c>
      <c r="I354" s="163"/>
      <c r="L354" s="159"/>
      <c r="M354" s="164"/>
      <c r="T354" s="165"/>
      <c r="AT354" s="161" t="s">
        <v>158</v>
      </c>
      <c r="AU354" s="161" t="s">
        <v>81</v>
      </c>
      <c r="AV354" s="12" t="s">
        <v>79</v>
      </c>
      <c r="AW354" s="12" t="s">
        <v>33</v>
      </c>
      <c r="AX354" s="12" t="s">
        <v>72</v>
      </c>
      <c r="AY354" s="161" t="s">
        <v>143</v>
      </c>
    </row>
    <row r="355" spans="2:65" s="13" customFormat="1">
      <c r="B355" s="166"/>
      <c r="D355" s="160" t="s">
        <v>158</v>
      </c>
      <c r="E355" s="167" t="s">
        <v>19</v>
      </c>
      <c r="F355" s="168" t="s">
        <v>1800</v>
      </c>
      <c r="H355" s="169">
        <v>20.96</v>
      </c>
      <c r="I355" s="170"/>
      <c r="L355" s="166"/>
      <c r="M355" s="171"/>
      <c r="T355" s="172"/>
      <c r="AT355" s="167" t="s">
        <v>158</v>
      </c>
      <c r="AU355" s="167" t="s">
        <v>81</v>
      </c>
      <c r="AV355" s="13" t="s">
        <v>81</v>
      </c>
      <c r="AW355" s="13" t="s">
        <v>33</v>
      </c>
      <c r="AX355" s="13" t="s">
        <v>79</v>
      </c>
      <c r="AY355" s="167" t="s">
        <v>143</v>
      </c>
    </row>
    <row r="356" spans="2:65" s="13" customFormat="1">
      <c r="B356" s="166"/>
      <c r="D356" s="160" t="s">
        <v>158</v>
      </c>
      <c r="F356" s="168" t="s">
        <v>1801</v>
      </c>
      <c r="H356" s="169">
        <v>41.92</v>
      </c>
      <c r="I356" s="170"/>
      <c r="L356" s="166"/>
      <c r="M356" s="171"/>
      <c r="T356" s="172"/>
      <c r="AT356" s="167" t="s">
        <v>158</v>
      </c>
      <c r="AU356" s="167" t="s">
        <v>81</v>
      </c>
      <c r="AV356" s="13" t="s">
        <v>81</v>
      </c>
      <c r="AW356" s="13" t="s">
        <v>4</v>
      </c>
      <c r="AX356" s="13" t="s">
        <v>79</v>
      </c>
      <c r="AY356" s="167" t="s">
        <v>143</v>
      </c>
    </row>
    <row r="357" spans="2:65" s="1" customFormat="1" ht="16.5" customHeight="1">
      <c r="B357" s="33"/>
      <c r="C357" s="132" t="s">
        <v>773</v>
      </c>
      <c r="D357" s="132" t="s">
        <v>146</v>
      </c>
      <c r="E357" s="133" t="s">
        <v>733</v>
      </c>
      <c r="F357" s="134" t="s">
        <v>734</v>
      </c>
      <c r="G357" s="135" t="s">
        <v>511</v>
      </c>
      <c r="H357" s="136">
        <v>123.05500000000001</v>
      </c>
      <c r="I357" s="137">
        <v>184</v>
      </c>
      <c r="J357" s="138">
        <f>ROUND(I357*H357,2)</f>
        <v>22642.12</v>
      </c>
      <c r="K357" s="134" t="s">
        <v>150</v>
      </c>
      <c r="L357" s="33"/>
      <c r="M357" s="139" t="s">
        <v>19</v>
      </c>
      <c r="N357" s="140" t="s">
        <v>43</v>
      </c>
      <c r="P357" s="141">
        <f>O357*H357</f>
        <v>0</v>
      </c>
      <c r="Q357" s="141">
        <v>0</v>
      </c>
      <c r="R357" s="141">
        <f>Q357*H357</f>
        <v>0</v>
      </c>
      <c r="S357" s="141">
        <v>0</v>
      </c>
      <c r="T357" s="142">
        <f>S357*H357</f>
        <v>0</v>
      </c>
      <c r="AR357" s="143" t="s">
        <v>168</v>
      </c>
      <c r="AT357" s="143" t="s">
        <v>146</v>
      </c>
      <c r="AU357" s="143" t="s">
        <v>81</v>
      </c>
      <c r="AY357" s="18" t="s">
        <v>143</v>
      </c>
      <c r="BE357" s="144">
        <f>IF(N357="základní",J357,0)</f>
        <v>22642.12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8" t="s">
        <v>79</v>
      </c>
      <c r="BK357" s="144">
        <f>ROUND(I357*H357,2)</f>
        <v>22642.12</v>
      </c>
      <c r="BL357" s="18" t="s">
        <v>168</v>
      </c>
      <c r="BM357" s="143" t="s">
        <v>1802</v>
      </c>
    </row>
    <row r="358" spans="2:65" s="1" customFormat="1">
      <c r="B358" s="33"/>
      <c r="D358" s="145" t="s">
        <v>152</v>
      </c>
      <c r="F358" s="146" t="s">
        <v>736</v>
      </c>
      <c r="I358" s="147"/>
      <c r="L358" s="33"/>
      <c r="M358" s="148"/>
      <c r="T358" s="54"/>
      <c r="AT358" s="18" t="s">
        <v>152</v>
      </c>
      <c r="AU358" s="18" t="s">
        <v>81</v>
      </c>
    </row>
    <row r="359" spans="2:65" s="1" customFormat="1" ht="37.799999999999997" customHeight="1">
      <c r="B359" s="33"/>
      <c r="C359" s="132" t="s">
        <v>435</v>
      </c>
      <c r="D359" s="132" t="s">
        <v>146</v>
      </c>
      <c r="E359" s="133" t="s">
        <v>747</v>
      </c>
      <c r="F359" s="134" t="s">
        <v>748</v>
      </c>
      <c r="G359" s="135" t="s">
        <v>511</v>
      </c>
      <c r="H359" s="136">
        <v>50.024999999999999</v>
      </c>
      <c r="I359" s="137">
        <v>476</v>
      </c>
      <c r="J359" s="138">
        <f>ROUND(I359*H359,2)</f>
        <v>23811.9</v>
      </c>
      <c r="K359" s="134" t="s">
        <v>150</v>
      </c>
      <c r="L359" s="33"/>
      <c r="M359" s="139" t="s">
        <v>19</v>
      </c>
      <c r="N359" s="140" t="s">
        <v>43</v>
      </c>
      <c r="P359" s="141">
        <f>O359*H359</f>
        <v>0</v>
      </c>
      <c r="Q359" s="141">
        <v>0</v>
      </c>
      <c r="R359" s="141">
        <f>Q359*H359</f>
        <v>0</v>
      </c>
      <c r="S359" s="141">
        <v>0</v>
      </c>
      <c r="T359" s="142">
        <f>S359*H359</f>
        <v>0</v>
      </c>
      <c r="AR359" s="143" t="s">
        <v>168</v>
      </c>
      <c r="AT359" s="143" t="s">
        <v>146</v>
      </c>
      <c r="AU359" s="143" t="s">
        <v>81</v>
      </c>
      <c r="AY359" s="18" t="s">
        <v>143</v>
      </c>
      <c r="BE359" s="144">
        <f>IF(N359="základní",J359,0)</f>
        <v>23811.9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8" t="s">
        <v>79</v>
      </c>
      <c r="BK359" s="144">
        <f>ROUND(I359*H359,2)</f>
        <v>23811.9</v>
      </c>
      <c r="BL359" s="18" t="s">
        <v>168</v>
      </c>
      <c r="BM359" s="143" t="s">
        <v>1803</v>
      </c>
    </row>
    <row r="360" spans="2:65" s="1" customFormat="1">
      <c r="B360" s="33"/>
      <c r="D360" s="145" t="s">
        <v>152</v>
      </c>
      <c r="F360" s="146" t="s">
        <v>750</v>
      </c>
      <c r="I360" s="147"/>
      <c r="L360" s="33"/>
      <c r="M360" s="148"/>
      <c r="T360" s="54"/>
      <c r="AT360" s="18" t="s">
        <v>152</v>
      </c>
      <c r="AU360" s="18" t="s">
        <v>81</v>
      </c>
    </row>
    <row r="361" spans="2:65" s="12" customFormat="1">
      <c r="B361" s="159"/>
      <c r="D361" s="160" t="s">
        <v>158</v>
      </c>
      <c r="E361" s="161" t="s">
        <v>19</v>
      </c>
      <c r="F361" s="162" t="s">
        <v>246</v>
      </c>
      <c r="H361" s="161" t="s">
        <v>19</v>
      </c>
      <c r="I361" s="163"/>
      <c r="L361" s="159"/>
      <c r="M361" s="164"/>
      <c r="T361" s="165"/>
      <c r="AT361" s="161" t="s">
        <v>158</v>
      </c>
      <c r="AU361" s="161" t="s">
        <v>81</v>
      </c>
      <c r="AV361" s="12" t="s">
        <v>79</v>
      </c>
      <c r="AW361" s="12" t="s">
        <v>33</v>
      </c>
      <c r="AX361" s="12" t="s">
        <v>72</v>
      </c>
      <c r="AY361" s="161" t="s">
        <v>143</v>
      </c>
    </row>
    <row r="362" spans="2:65" s="12" customFormat="1">
      <c r="B362" s="159"/>
      <c r="D362" s="160" t="s">
        <v>158</v>
      </c>
      <c r="E362" s="161" t="s">
        <v>19</v>
      </c>
      <c r="F362" s="162" t="s">
        <v>521</v>
      </c>
      <c r="H362" s="161" t="s">
        <v>19</v>
      </c>
      <c r="I362" s="163"/>
      <c r="L362" s="159"/>
      <c r="M362" s="164"/>
      <c r="T362" s="165"/>
      <c r="AT362" s="161" t="s">
        <v>158</v>
      </c>
      <c r="AU362" s="161" t="s">
        <v>81</v>
      </c>
      <c r="AV362" s="12" t="s">
        <v>79</v>
      </c>
      <c r="AW362" s="12" t="s">
        <v>33</v>
      </c>
      <c r="AX362" s="12" t="s">
        <v>72</v>
      </c>
      <c r="AY362" s="161" t="s">
        <v>143</v>
      </c>
    </row>
    <row r="363" spans="2:65" s="12" customFormat="1">
      <c r="B363" s="159"/>
      <c r="D363" s="160" t="s">
        <v>158</v>
      </c>
      <c r="E363" s="161" t="s">
        <v>19</v>
      </c>
      <c r="F363" s="162" t="s">
        <v>714</v>
      </c>
      <c r="H363" s="161" t="s">
        <v>19</v>
      </c>
      <c r="I363" s="163"/>
      <c r="L363" s="159"/>
      <c r="M363" s="164"/>
      <c r="T363" s="165"/>
      <c r="AT363" s="161" t="s">
        <v>158</v>
      </c>
      <c r="AU363" s="161" t="s">
        <v>81</v>
      </c>
      <c r="AV363" s="12" t="s">
        <v>79</v>
      </c>
      <c r="AW363" s="12" t="s">
        <v>33</v>
      </c>
      <c r="AX363" s="12" t="s">
        <v>72</v>
      </c>
      <c r="AY363" s="161" t="s">
        <v>143</v>
      </c>
    </row>
    <row r="364" spans="2:65" s="13" customFormat="1">
      <c r="B364" s="166"/>
      <c r="D364" s="160" t="s">
        <v>158</v>
      </c>
      <c r="E364" s="167" t="s">
        <v>19</v>
      </c>
      <c r="F364" s="168" t="s">
        <v>1804</v>
      </c>
      <c r="H364" s="169">
        <v>45.77</v>
      </c>
      <c r="I364" s="170"/>
      <c r="L364" s="166"/>
      <c r="M364" s="171"/>
      <c r="T364" s="172"/>
      <c r="AT364" s="167" t="s">
        <v>158</v>
      </c>
      <c r="AU364" s="167" t="s">
        <v>81</v>
      </c>
      <c r="AV364" s="13" t="s">
        <v>81</v>
      </c>
      <c r="AW364" s="13" t="s">
        <v>33</v>
      </c>
      <c r="AX364" s="13" t="s">
        <v>72</v>
      </c>
      <c r="AY364" s="167" t="s">
        <v>143</v>
      </c>
    </row>
    <row r="365" spans="2:65" s="13" customFormat="1">
      <c r="B365" s="166"/>
      <c r="D365" s="160" t="s">
        <v>158</v>
      </c>
      <c r="E365" s="167" t="s">
        <v>19</v>
      </c>
      <c r="F365" s="168" t="s">
        <v>1805</v>
      </c>
      <c r="H365" s="169">
        <v>3.22</v>
      </c>
      <c r="I365" s="170"/>
      <c r="L365" s="166"/>
      <c r="M365" s="171"/>
      <c r="T365" s="172"/>
      <c r="AT365" s="167" t="s">
        <v>158</v>
      </c>
      <c r="AU365" s="167" t="s">
        <v>81</v>
      </c>
      <c r="AV365" s="13" t="s">
        <v>81</v>
      </c>
      <c r="AW365" s="13" t="s">
        <v>33</v>
      </c>
      <c r="AX365" s="13" t="s">
        <v>72</v>
      </c>
      <c r="AY365" s="167" t="s">
        <v>143</v>
      </c>
    </row>
    <row r="366" spans="2:65" s="13" customFormat="1">
      <c r="B366" s="166"/>
      <c r="D366" s="160" t="s">
        <v>158</v>
      </c>
      <c r="E366" s="167" t="s">
        <v>19</v>
      </c>
      <c r="F366" s="168" t="s">
        <v>1806</v>
      </c>
      <c r="H366" s="169">
        <v>1.0349999999999999</v>
      </c>
      <c r="I366" s="170"/>
      <c r="L366" s="166"/>
      <c r="M366" s="171"/>
      <c r="T366" s="172"/>
      <c r="AT366" s="167" t="s">
        <v>158</v>
      </c>
      <c r="AU366" s="167" t="s">
        <v>81</v>
      </c>
      <c r="AV366" s="13" t="s">
        <v>81</v>
      </c>
      <c r="AW366" s="13" t="s">
        <v>33</v>
      </c>
      <c r="AX366" s="13" t="s">
        <v>72</v>
      </c>
      <c r="AY366" s="167" t="s">
        <v>143</v>
      </c>
    </row>
    <row r="367" spans="2:65" s="14" customFormat="1">
      <c r="B367" s="173"/>
      <c r="D367" s="160" t="s">
        <v>158</v>
      </c>
      <c r="E367" s="174" t="s">
        <v>19</v>
      </c>
      <c r="F367" s="175" t="s">
        <v>267</v>
      </c>
      <c r="H367" s="176">
        <v>50.024999999999999</v>
      </c>
      <c r="I367" s="177"/>
      <c r="L367" s="173"/>
      <c r="M367" s="178"/>
      <c r="T367" s="179"/>
      <c r="AT367" s="174" t="s">
        <v>158</v>
      </c>
      <c r="AU367" s="174" t="s">
        <v>81</v>
      </c>
      <c r="AV367" s="14" t="s">
        <v>168</v>
      </c>
      <c r="AW367" s="14" t="s">
        <v>33</v>
      </c>
      <c r="AX367" s="14" t="s">
        <v>79</v>
      </c>
      <c r="AY367" s="174" t="s">
        <v>143</v>
      </c>
    </row>
    <row r="368" spans="2:65" s="1" customFormat="1" ht="16.5" customHeight="1">
      <c r="B368" s="33"/>
      <c r="C368" s="149" t="s">
        <v>782</v>
      </c>
      <c r="D368" s="149" t="s">
        <v>154</v>
      </c>
      <c r="E368" s="150" t="s">
        <v>756</v>
      </c>
      <c r="F368" s="151" t="s">
        <v>757</v>
      </c>
      <c r="G368" s="152" t="s">
        <v>285</v>
      </c>
      <c r="H368" s="153">
        <v>100.05</v>
      </c>
      <c r="I368" s="154">
        <v>447</v>
      </c>
      <c r="J368" s="155">
        <f>ROUND(I368*H368,2)</f>
        <v>44722.35</v>
      </c>
      <c r="K368" s="151" t="s">
        <v>150</v>
      </c>
      <c r="L368" s="156"/>
      <c r="M368" s="157" t="s">
        <v>19</v>
      </c>
      <c r="N368" s="158" t="s">
        <v>43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144</v>
      </c>
      <c r="AT368" s="143" t="s">
        <v>154</v>
      </c>
      <c r="AU368" s="143" t="s">
        <v>81</v>
      </c>
      <c r="AY368" s="18" t="s">
        <v>143</v>
      </c>
      <c r="BE368" s="144">
        <f>IF(N368="základní",J368,0)</f>
        <v>44722.35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8" t="s">
        <v>79</v>
      </c>
      <c r="BK368" s="144">
        <f>ROUND(I368*H368,2)</f>
        <v>44722.35</v>
      </c>
      <c r="BL368" s="18" t="s">
        <v>168</v>
      </c>
      <c r="BM368" s="143" t="s">
        <v>1807</v>
      </c>
    </row>
    <row r="369" spans="2:65" s="13" customFormat="1">
      <c r="B369" s="166"/>
      <c r="D369" s="160" t="s">
        <v>158</v>
      </c>
      <c r="F369" s="168" t="s">
        <v>1808</v>
      </c>
      <c r="H369" s="169">
        <v>100.05</v>
      </c>
      <c r="I369" s="170"/>
      <c r="L369" s="166"/>
      <c r="M369" s="171"/>
      <c r="T369" s="172"/>
      <c r="AT369" s="167" t="s">
        <v>158</v>
      </c>
      <c r="AU369" s="167" t="s">
        <v>81</v>
      </c>
      <c r="AV369" s="13" t="s">
        <v>81</v>
      </c>
      <c r="AW369" s="13" t="s">
        <v>4</v>
      </c>
      <c r="AX369" s="13" t="s">
        <v>79</v>
      </c>
      <c r="AY369" s="167" t="s">
        <v>143</v>
      </c>
    </row>
    <row r="370" spans="2:65" s="1" customFormat="1" ht="24.15" customHeight="1">
      <c r="B370" s="33"/>
      <c r="C370" s="132" t="s">
        <v>440</v>
      </c>
      <c r="D370" s="132" t="s">
        <v>146</v>
      </c>
      <c r="E370" s="133" t="s">
        <v>761</v>
      </c>
      <c r="F370" s="134" t="s">
        <v>762</v>
      </c>
      <c r="G370" s="135" t="s">
        <v>494</v>
      </c>
      <c r="H370" s="136">
        <v>115</v>
      </c>
      <c r="I370" s="137">
        <v>91.7</v>
      </c>
      <c r="J370" s="138">
        <f>ROUND(I370*H370,2)</f>
        <v>10545.5</v>
      </c>
      <c r="K370" s="134" t="s">
        <v>150</v>
      </c>
      <c r="L370" s="33"/>
      <c r="M370" s="139" t="s">
        <v>19</v>
      </c>
      <c r="N370" s="140" t="s">
        <v>43</v>
      </c>
      <c r="P370" s="141">
        <f>O370*H370</f>
        <v>0</v>
      </c>
      <c r="Q370" s="141">
        <v>0</v>
      </c>
      <c r="R370" s="141">
        <f>Q370*H370</f>
        <v>0</v>
      </c>
      <c r="S370" s="141">
        <v>0</v>
      </c>
      <c r="T370" s="142">
        <f>S370*H370</f>
        <v>0</v>
      </c>
      <c r="AR370" s="143" t="s">
        <v>168</v>
      </c>
      <c r="AT370" s="143" t="s">
        <v>146</v>
      </c>
      <c r="AU370" s="143" t="s">
        <v>81</v>
      </c>
      <c r="AY370" s="18" t="s">
        <v>143</v>
      </c>
      <c r="BE370" s="144">
        <f>IF(N370="základní",J370,0)</f>
        <v>10545.5</v>
      </c>
      <c r="BF370" s="144">
        <f>IF(N370="snížená",J370,0)</f>
        <v>0</v>
      </c>
      <c r="BG370" s="144">
        <f>IF(N370="zákl. přenesená",J370,0)</f>
        <v>0</v>
      </c>
      <c r="BH370" s="144">
        <f>IF(N370="sníž. přenesená",J370,0)</f>
        <v>0</v>
      </c>
      <c r="BI370" s="144">
        <f>IF(N370="nulová",J370,0)</f>
        <v>0</v>
      </c>
      <c r="BJ370" s="18" t="s">
        <v>79</v>
      </c>
      <c r="BK370" s="144">
        <f>ROUND(I370*H370,2)</f>
        <v>10545.5</v>
      </c>
      <c r="BL370" s="18" t="s">
        <v>168</v>
      </c>
      <c r="BM370" s="143" t="s">
        <v>1809</v>
      </c>
    </row>
    <row r="371" spans="2:65" s="1" customFormat="1">
      <c r="B371" s="33"/>
      <c r="D371" s="145" t="s">
        <v>152</v>
      </c>
      <c r="F371" s="146" t="s">
        <v>764</v>
      </c>
      <c r="I371" s="147"/>
      <c r="L371" s="33"/>
      <c r="M371" s="148"/>
      <c r="T371" s="54"/>
      <c r="AT371" s="18" t="s">
        <v>152</v>
      </c>
      <c r="AU371" s="18" t="s">
        <v>81</v>
      </c>
    </row>
    <row r="372" spans="2:65" s="12" customFormat="1">
      <c r="B372" s="159"/>
      <c r="D372" s="160" t="s">
        <v>158</v>
      </c>
      <c r="E372" s="161" t="s">
        <v>19</v>
      </c>
      <c r="F372" s="162" t="s">
        <v>246</v>
      </c>
      <c r="H372" s="161" t="s">
        <v>19</v>
      </c>
      <c r="I372" s="163"/>
      <c r="L372" s="159"/>
      <c r="M372" s="164"/>
      <c r="T372" s="165"/>
      <c r="AT372" s="161" t="s">
        <v>158</v>
      </c>
      <c r="AU372" s="161" t="s">
        <v>81</v>
      </c>
      <c r="AV372" s="12" t="s">
        <v>79</v>
      </c>
      <c r="AW372" s="12" t="s">
        <v>33</v>
      </c>
      <c r="AX372" s="12" t="s">
        <v>72</v>
      </c>
      <c r="AY372" s="161" t="s">
        <v>143</v>
      </c>
    </row>
    <row r="373" spans="2:65" s="12" customFormat="1">
      <c r="B373" s="159"/>
      <c r="D373" s="160" t="s">
        <v>158</v>
      </c>
      <c r="E373" s="161" t="s">
        <v>19</v>
      </c>
      <c r="F373" s="162" t="s">
        <v>467</v>
      </c>
      <c r="H373" s="161" t="s">
        <v>19</v>
      </c>
      <c r="I373" s="163"/>
      <c r="L373" s="159"/>
      <c r="M373" s="164"/>
      <c r="T373" s="165"/>
      <c r="AT373" s="161" t="s">
        <v>158</v>
      </c>
      <c r="AU373" s="161" t="s">
        <v>81</v>
      </c>
      <c r="AV373" s="12" t="s">
        <v>79</v>
      </c>
      <c r="AW373" s="12" t="s">
        <v>33</v>
      </c>
      <c r="AX373" s="12" t="s">
        <v>72</v>
      </c>
      <c r="AY373" s="161" t="s">
        <v>143</v>
      </c>
    </row>
    <row r="374" spans="2:65" s="12" customFormat="1">
      <c r="B374" s="159"/>
      <c r="D374" s="160" t="s">
        <v>158</v>
      </c>
      <c r="E374" s="161" t="s">
        <v>19</v>
      </c>
      <c r="F374" s="162" t="s">
        <v>521</v>
      </c>
      <c r="H374" s="161" t="s">
        <v>19</v>
      </c>
      <c r="I374" s="163"/>
      <c r="L374" s="159"/>
      <c r="M374" s="164"/>
      <c r="T374" s="165"/>
      <c r="AT374" s="161" t="s">
        <v>158</v>
      </c>
      <c r="AU374" s="161" t="s">
        <v>81</v>
      </c>
      <c r="AV374" s="12" t="s">
        <v>79</v>
      </c>
      <c r="AW374" s="12" t="s">
        <v>33</v>
      </c>
      <c r="AX374" s="12" t="s">
        <v>72</v>
      </c>
      <c r="AY374" s="161" t="s">
        <v>143</v>
      </c>
    </row>
    <row r="375" spans="2:65" s="12" customFormat="1">
      <c r="B375" s="159"/>
      <c r="D375" s="160" t="s">
        <v>158</v>
      </c>
      <c r="E375" s="161" t="s">
        <v>19</v>
      </c>
      <c r="F375" s="162" t="s">
        <v>498</v>
      </c>
      <c r="H375" s="161" t="s">
        <v>19</v>
      </c>
      <c r="I375" s="163"/>
      <c r="L375" s="159"/>
      <c r="M375" s="164"/>
      <c r="T375" s="165"/>
      <c r="AT375" s="161" t="s">
        <v>158</v>
      </c>
      <c r="AU375" s="161" t="s">
        <v>81</v>
      </c>
      <c r="AV375" s="12" t="s">
        <v>79</v>
      </c>
      <c r="AW375" s="12" t="s">
        <v>33</v>
      </c>
      <c r="AX375" s="12" t="s">
        <v>72</v>
      </c>
      <c r="AY375" s="161" t="s">
        <v>143</v>
      </c>
    </row>
    <row r="376" spans="2:65" s="12" customFormat="1">
      <c r="B376" s="159"/>
      <c r="D376" s="160" t="s">
        <v>158</v>
      </c>
      <c r="E376" s="161" t="s">
        <v>19</v>
      </c>
      <c r="F376" s="162" t="s">
        <v>499</v>
      </c>
      <c r="H376" s="161" t="s">
        <v>19</v>
      </c>
      <c r="I376" s="163"/>
      <c r="L376" s="159"/>
      <c r="M376" s="164"/>
      <c r="T376" s="165"/>
      <c r="AT376" s="161" t="s">
        <v>158</v>
      </c>
      <c r="AU376" s="161" t="s">
        <v>81</v>
      </c>
      <c r="AV376" s="12" t="s">
        <v>79</v>
      </c>
      <c r="AW376" s="12" t="s">
        <v>33</v>
      </c>
      <c r="AX376" s="12" t="s">
        <v>72</v>
      </c>
      <c r="AY376" s="161" t="s">
        <v>143</v>
      </c>
    </row>
    <row r="377" spans="2:65" s="13" customFormat="1">
      <c r="B377" s="166"/>
      <c r="D377" s="160" t="s">
        <v>158</v>
      </c>
      <c r="E377" s="167" t="s">
        <v>19</v>
      </c>
      <c r="F377" s="168" t="s">
        <v>1632</v>
      </c>
      <c r="H377" s="169">
        <v>15</v>
      </c>
      <c r="I377" s="170"/>
      <c r="L377" s="166"/>
      <c r="M377" s="171"/>
      <c r="T377" s="172"/>
      <c r="AT377" s="167" t="s">
        <v>158</v>
      </c>
      <c r="AU377" s="167" t="s">
        <v>81</v>
      </c>
      <c r="AV377" s="13" t="s">
        <v>81</v>
      </c>
      <c r="AW377" s="13" t="s">
        <v>33</v>
      </c>
      <c r="AX377" s="13" t="s">
        <v>72</v>
      </c>
      <c r="AY377" s="167" t="s">
        <v>143</v>
      </c>
    </row>
    <row r="378" spans="2:65" s="13" customFormat="1">
      <c r="B378" s="166"/>
      <c r="D378" s="160" t="s">
        <v>158</v>
      </c>
      <c r="E378" s="167" t="s">
        <v>19</v>
      </c>
      <c r="F378" s="168" t="s">
        <v>1633</v>
      </c>
      <c r="H378" s="169">
        <v>100</v>
      </c>
      <c r="I378" s="170"/>
      <c r="L378" s="166"/>
      <c r="M378" s="171"/>
      <c r="T378" s="172"/>
      <c r="AT378" s="167" t="s">
        <v>158</v>
      </c>
      <c r="AU378" s="167" t="s">
        <v>81</v>
      </c>
      <c r="AV378" s="13" t="s">
        <v>81</v>
      </c>
      <c r="AW378" s="13" t="s">
        <v>33</v>
      </c>
      <c r="AX378" s="13" t="s">
        <v>72</v>
      </c>
      <c r="AY378" s="167" t="s">
        <v>143</v>
      </c>
    </row>
    <row r="379" spans="2:65" s="14" customFormat="1">
      <c r="B379" s="173"/>
      <c r="D379" s="160" t="s">
        <v>158</v>
      </c>
      <c r="E379" s="174" t="s">
        <v>19</v>
      </c>
      <c r="F379" s="175" t="s">
        <v>267</v>
      </c>
      <c r="H379" s="176">
        <v>115</v>
      </c>
      <c r="I379" s="177"/>
      <c r="L379" s="173"/>
      <c r="M379" s="178"/>
      <c r="T379" s="179"/>
      <c r="AT379" s="174" t="s">
        <v>158</v>
      </c>
      <c r="AU379" s="174" t="s">
        <v>81</v>
      </c>
      <c r="AV379" s="14" t="s">
        <v>168</v>
      </c>
      <c r="AW379" s="14" t="s">
        <v>33</v>
      </c>
      <c r="AX379" s="14" t="s">
        <v>79</v>
      </c>
      <c r="AY379" s="174" t="s">
        <v>143</v>
      </c>
    </row>
    <row r="380" spans="2:65" s="1" customFormat="1" ht="24.15" customHeight="1">
      <c r="B380" s="33"/>
      <c r="C380" s="132" t="s">
        <v>796</v>
      </c>
      <c r="D380" s="132" t="s">
        <v>146</v>
      </c>
      <c r="E380" s="133" t="s">
        <v>774</v>
      </c>
      <c r="F380" s="134" t="s">
        <v>775</v>
      </c>
      <c r="G380" s="135" t="s">
        <v>494</v>
      </c>
      <c r="H380" s="136">
        <v>115</v>
      </c>
      <c r="I380" s="137">
        <v>25.7</v>
      </c>
      <c r="J380" s="138">
        <f>ROUND(I380*H380,2)</f>
        <v>2955.5</v>
      </c>
      <c r="K380" s="134" t="s">
        <v>150</v>
      </c>
      <c r="L380" s="33"/>
      <c r="M380" s="139" t="s">
        <v>19</v>
      </c>
      <c r="N380" s="140" t="s">
        <v>43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168</v>
      </c>
      <c r="AT380" s="143" t="s">
        <v>146</v>
      </c>
      <c r="AU380" s="143" t="s">
        <v>81</v>
      </c>
      <c r="AY380" s="18" t="s">
        <v>143</v>
      </c>
      <c r="BE380" s="144">
        <f>IF(N380="základní",J380,0)</f>
        <v>2955.5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8" t="s">
        <v>79</v>
      </c>
      <c r="BK380" s="144">
        <f>ROUND(I380*H380,2)</f>
        <v>2955.5</v>
      </c>
      <c r="BL380" s="18" t="s">
        <v>168</v>
      </c>
      <c r="BM380" s="143" t="s">
        <v>1810</v>
      </c>
    </row>
    <row r="381" spans="2:65" s="1" customFormat="1">
      <c r="B381" s="33"/>
      <c r="D381" s="145" t="s">
        <v>152</v>
      </c>
      <c r="F381" s="146" t="s">
        <v>777</v>
      </c>
      <c r="I381" s="147"/>
      <c r="L381" s="33"/>
      <c r="M381" s="148"/>
      <c r="T381" s="54"/>
      <c r="AT381" s="18" t="s">
        <v>152</v>
      </c>
      <c r="AU381" s="18" t="s">
        <v>81</v>
      </c>
    </row>
    <row r="382" spans="2:65" s="1" customFormat="1" ht="16.5" customHeight="1">
      <c r="B382" s="33"/>
      <c r="C382" s="149" t="s">
        <v>443</v>
      </c>
      <c r="D382" s="149" t="s">
        <v>154</v>
      </c>
      <c r="E382" s="150" t="s">
        <v>783</v>
      </c>
      <c r="F382" s="151" t="s">
        <v>784</v>
      </c>
      <c r="G382" s="152" t="s">
        <v>785</v>
      </c>
      <c r="H382" s="153">
        <v>2.875</v>
      </c>
      <c r="I382" s="154">
        <v>110</v>
      </c>
      <c r="J382" s="155">
        <f>ROUND(I382*H382,2)</f>
        <v>316.25</v>
      </c>
      <c r="K382" s="151" t="s">
        <v>150</v>
      </c>
      <c r="L382" s="156"/>
      <c r="M382" s="157" t="s">
        <v>19</v>
      </c>
      <c r="N382" s="158" t="s">
        <v>43</v>
      </c>
      <c r="P382" s="141">
        <f>O382*H382</f>
        <v>0</v>
      </c>
      <c r="Q382" s="141">
        <v>1E-3</v>
      </c>
      <c r="R382" s="141">
        <f>Q382*H382</f>
        <v>2.875E-3</v>
      </c>
      <c r="S382" s="141">
        <v>0</v>
      </c>
      <c r="T382" s="142">
        <f>S382*H382</f>
        <v>0</v>
      </c>
      <c r="AR382" s="143" t="s">
        <v>144</v>
      </c>
      <c r="AT382" s="143" t="s">
        <v>154</v>
      </c>
      <c r="AU382" s="143" t="s">
        <v>81</v>
      </c>
      <c r="AY382" s="18" t="s">
        <v>143</v>
      </c>
      <c r="BE382" s="144">
        <f>IF(N382="základní",J382,0)</f>
        <v>316.25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8" t="s">
        <v>79</v>
      </c>
      <c r="BK382" s="144">
        <f>ROUND(I382*H382,2)</f>
        <v>316.25</v>
      </c>
      <c r="BL382" s="18" t="s">
        <v>168</v>
      </c>
      <c r="BM382" s="143" t="s">
        <v>1811</v>
      </c>
    </row>
    <row r="383" spans="2:65" s="13" customFormat="1">
      <c r="B383" s="166"/>
      <c r="D383" s="160" t="s">
        <v>158</v>
      </c>
      <c r="F383" s="168" t="s">
        <v>1812</v>
      </c>
      <c r="H383" s="169">
        <v>2.875</v>
      </c>
      <c r="I383" s="170"/>
      <c r="L383" s="166"/>
      <c r="M383" s="171"/>
      <c r="T383" s="172"/>
      <c r="AT383" s="167" t="s">
        <v>158</v>
      </c>
      <c r="AU383" s="167" t="s">
        <v>81</v>
      </c>
      <c r="AV383" s="13" t="s">
        <v>81</v>
      </c>
      <c r="AW383" s="13" t="s">
        <v>4</v>
      </c>
      <c r="AX383" s="13" t="s">
        <v>79</v>
      </c>
      <c r="AY383" s="167" t="s">
        <v>143</v>
      </c>
    </row>
    <row r="384" spans="2:65" s="1" customFormat="1" ht="16.5" customHeight="1">
      <c r="B384" s="33"/>
      <c r="C384" s="132" t="s">
        <v>807</v>
      </c>
      <c r="D384" s="132" t="s">
        <v>146</v>
      </c>
      <c r="E384" s="133" t="s">
        <v>797</v>
      </c>
      <c r="F384" s="134" t="s">
        <v>798</v>
      </c>
      <c r="G384" s="135" t="s">
        <v>511</v>
      </c>
      <c r="H384" s="136">
        <v>3.45</v>
      </c>
      <c r="I384" s="137">
        <v>423</v>
      </c>
      <c r="J384" s="138">
        <f>ROUND(I384*H384,2)</f>
        <v>1459.35</v>
      </c>
      <c r="K384" s="134" t="s">
        <v>150</v>
      </c>
      <c r="L384" s="33"/>
      <c r="M384" s="139" t="s">
        <v>19</v>
      </c>
      <c r="N384" s="140" t="s">
        <v>43</v>
      </c>
      <c r="P384" s="141">
        <f>O384*H384</f>
        <v>0</v>
      </c>
      <c r="Q384" s="141">
        <v>0</v>
      </c>
      <c r="R384" s="141">
        <f>Q384*H384</f>
        <v>0</v>
      </c>
      <c r="S384" s="141">
        <v>0</v>
      </c>
      <c r="T384" s="142">
        <f>S384*H384</f>
        <v>0</v>
      </c>
      <c r="AR384" s="143" t="s">
        <v>168</v>
      </c>
      <c r="AT384" s="143" t="s">
        <v>146</v>
      </c>
      <c r="AU384" s="143" t="s">
        <v>81</v>
      </c>
      <c r="AY384" s="18" t="s">
        <v>143</v>
      </c>
      <c r="BE384" s="144">
        <f>IF(N384="základní",J384,0)</f>
        <v>1459.35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8" t="s">
        <v>79</v>
      </c>
      <c r="BK384" s="144">
        <f>ROUND(I384*H384,2)</f>
        <v>1459.35</v>
      </c>
      <c r="BL384" s="18" t="s">
        <v>168</v>
      </c>
      <c r="BM384" s="143" t="s">
        <v>1813</v>
      </c>
    </row>
    <row r="385" spans="2:65" s="1" customFormat="1">
      <c r="B385" s="33"/>
      <c r="D385" s="145" t="s">
        <v>152</v>
      </c>
      <c r="F385" s="146" t="s">
        <v>800</v>
      </c>
      <c r="I385" s="147"/>
      <c r="L385" s="33"/>
      <c r="M385" s="148"/>
      <c r="T385" s="54"/>
      <c r="AT385" s="18" t="s">
        <v>152</v>
      </c>
      <c r="AU385" s="18" t="s">
        <v>81</v>
      </c>
    </row>
    <row r="386" spans="2:65" s="13" customFormat="1">
      <c r="B386" s="166"/>
      <c r="D386" s="160" t="s">
        <v>158</v>
      </c>
      <c r="E386" s="167" t="s">
        <v>19</v>
      </c>
      <c r="F386" s="168" t="s">
        <v>1814</v>
      </c>
      <c r="H386" s="169">
        <v>3.45</v>
      </c>
      <c r="I386" s="170"/>
      <c r="L386" s="166"/>
      <c r="M386" s="171"/>
      <c r="T386" s="172"/>
      <c r="AT386" s="167" t="s">
        <v>158</v>
      </c>
      <c r="AU386" s="167" t="s">
        <v>81</v>
      </c>
      <c r="AV386" s="13" t="s">
        <v>81</v>
      </c>
      <c r="AW386" s="13" t="s">
        <v>33</v>
      </c>
      <c r="AX386" s="13" t="s">
        <v>79</v>
      </c>
      <c r="AY386" s="167" t="s">
        <v>143</v>
      </c>
    </row>
    <row r="387" spans="2:65" s="1" customFormat="1" ht="16.5" customHeight="1">
      <c r="B387" s="33"/>
      <c r="C387" s="132" t="s">
        <v>448</v>
      </c>
      <c r="D387" s="132" t="s">
        <v>146</v>
      </c>
      <c r="E387" s="133" t="s">
        <v>1815</v>
      </c>
      <c r="F387" s="134" t="s">
        <v>804</v>
      </c>
      <c r="G387" s="135" t="s">
        <v>320</v>
      </c>
      <c r="H387" s="136">
        <v>1</v>
      </c>
      <c r="I387" s="137">
        <v>10000</v>
      </c>
      <c r="J387" s="138">
        <f>ROUND(I387*H387,2)</f>
        <v>10000</v>
      </c>
      <c r="K387" s="134" t="s">
        <v>19</v>
      </c>
      <c r="L387" s="33"/>
      <c r="M387" s="139" t="s">
        <v>19</v>
      </c>
      <c r="N387" s="140" t="s">
        <v>43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168</v>
      </c>
      <c r="AT387" s="143" t="s">
        <v>146</v>
      </c>
      <c r="AU387" s="143" t="s">
        <v>81</v>
      </c>
      <c r="AY387" s="18" t="s">
        <v>143</v>
      </c>
      <c r="BE387" s="144">
        <f>IF(N387="základní",J387,0)</f>
        <v>10000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8" t="s">
        <v>79</v>
      </c>
      <c r="BK387" s="144">
        <f>ROUND(I387*H387,2)</f>
        <v>10000</v>
      </c>
      <c r="BL387" s="18" t="s">
        <v>168</v>
      </c>
      <c r="BM387" s="143" t="s">
        <v>1816</v>
      </c>
    </row>
    <row r="388" spans="2:65" s="11" customFormat="1" ht="22.8" customHeight="1">
      <c r="B388" s="120"/>
      <c r="D388" s="121" t="s">
        <v>71</v>
      </c>
      <c r="E388" s="130" t="s">
        <v>163</v>
      </c>
      <c r="F388" s="130" t="s">
        <v>806</v>
      </c>
      <c r="I388" s="123"/>
      <c r="J388" s="131">
        <f>BK388</f>
        <v>7104.14</v>
      </c>
      <c r="L388" s="120"/>
      <c r="M388" s="125"/>
      <c r="P388" s="126">
        <f>SUM(P389:P395)</f>
        <v>0</v>
      </c>
      <c r="R388" s="126">
        <f>SUM(R389:R395)</f>
        <v>0</v>
      </c>
      <c r="T388" s="127">
        <f>SUM(T389:T395)</f>
        <v>0</v>
      </c>
      <c r="AR388" s="121" t="s">
        <v>79</v>
      </c>
      <c r="AT388" s="128" t="s">
        <v>71</v>
      </c>
      <c r="AU388" s="128" t="s">
        <v>79</v>
      </c>
      <c r="AY388" s="121" t="s">
        <v>143</v>
      </c>
      <c r="BK388" s="129">
        <f>SUM(BK389:BK395)</f>
        <v>7104.14</v>
      </c>
    </row>
    <row r="389" spans="2:65" s="1" customFormat="1" ht="16.5" customHeight="1">
      <c r="B389" s="33"/>
      <c r="C389" s="132" t="s">
        <v>817</v>
      </c>
      <c r="D389" s="132" t="s">
        <v>146</v>
      </c>
      <c r="E389" s="133" t="s">
        <v>808</v>
      </c>
      <c r="F389" s="134" t="s">
        <v>809</v>
      </c>
      <c r="G389" s="135" t="s">
        <v>260</v>
      </c>
      <c r="H389" s="136">
        <v>118.6</v>
      </c>
      <c r="I389" s="137">
        <v>44.9</v>
      </c>
      <c r="J389" s="138">
        <f>ROUND(I389*H389,2)</f>
        <v>5325.14</v>
      </c>
      <c r="K389" s="134" t="s">
        <v>150</v>
      </c>
      <c r="L389" s="33"/>
      <c r="M389" s="139" t="s">
        <v>19</v>
      </c>
      <c r="N389" s="140" t="s">
        <v>43</v>
      </c>
      <c r="P389" s="141">
        <f>O389*H389</f>
        <v>0</v>
      </c>
      <c r="Q389" s="141">
        <v>0</v>
      </c>
      <c r="R389" s="141">
        <f>Q389*H389</f>
        <v>0</v>
      </c>
      <c r="S389" s="141">
        <v>0</v>
      </c>
      <c r="T389" s="142">
        <f>S389*H389</f>
        <v>0</v>
      </c>
      <c r="AR389" s="143" t="s">
        <v>168</v>
      </c>
      <c r="AT389" s="143" t="s">
        <v>146</v>
      </c>
      <c r="AU389" s="143" t="s">
        <v>81</v>
      </c>
      <c r="AY389" s="18" t="s">
        <v>143</v>
      </c>
      <c r="BE389" s="144">
        <f>IF(N389="základní",J389,0)</f>
        <v>5325.14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8" t="s">
        <v>79</v>
      </c>
      <c r="BK389" s="144">
        <f>ROUND(I389*H389,2)</f>
        <v>5325.14</v>
      </c>
      <c r="BL389" s="18" t="s">
        <v>168</v>
      </c>
      <c r="BM389" s="143" t="s">
        <v>1817</v>
      </c>
    </row>
    <row r="390" spans="2:65" s="1" customFormat="1">
      <c r="B390" s="33"/>
      <c r="D390" s="145" t="s">
        <v>152</v>
      </c>
      <c r="F390" s="146" t="s">
        <v>811</v>
      </c>
      <c r="I390" s="147"/>
      <c r="L390" s="33"/>
      <c r="M390" s="148"/>
      <c r="T390" s="54"/>
      <c r="AT390" s="18" t="s">
        <v>152</v>
      </c>
      <c r="AU390" s="18" t="s">
        <v>81</v>
      </c>
    </row>
    <row r="391" spans="2:65" s="12" customFormat="1">
      <c r="B391" s="159"/>
      <c r="D391" s="160" t="s">
        <v>158</v>
      </c>
      <c r="E391" s="161" t="s">
        <v>19</v>
      </c>
      <c r="F391" s="162" t="s">
        <v>246</v>
      </c>
      <c r="H391" s="161" t="s">
        <v>19</v>
      </c>
      <c r="I391" s="163"/>
      <c r="L391" s="159"/>
      <c r="M391" s="164"/>
      <c r="T391" s="165"/>
      <c r="AT391" s="161" t="s">
        <v>158</v>
      </c>
      <c r="AU391" s="161" t="s">
        <v>81</v>
      </c>
      <c r="AV391" s="12" t="s">
        <v>79</v>
      </c>
      <c r="AW391" s="12" t="s">
        <v>33</v>
      </c>
      <c r="AX391" s="12" t="s">
        <v>72</v>
      </c>
      <c r="AY391" s="161" t="s">
        <v>143</v>
      </c>
    </row>
    <row r="392" spans="2:65" s="13" customFormat="1">
      <c r="B392" s="166"/>
      <c r="D392" s="160" t="s">
        <v>158</v>
      </c>
      <c r="E392" s="167" t="s">
        <v>19</v>
      </c>
      <c r="F392" s="168" t="s">
        <v>1818</v>
      </c>
      <c r="H392" s="169">
        <v>118.6</v>
      </c>
      <c r="I392" s="170"/>
      <c r="L392" s="166"/>
      <c r="M392" s="171"/>
      <c r="T392" s="172"/>
      <c r="AT392" s="167" t="s">
        <v>158</v>
      </c>
      <c r="AU392" s="167" t="s">
        <v>81</v>
      </c>
      <c r="AV392" s="13" t="s">
        <v>81</v>
      </c>
      <c r="AW392" s="13" t="s">
        <v>33</v>
      </c>
      <c r="AX392" s="13" t="s">
        <v>79</v>
      </c>
      <c r="AY392" s="167" t="s">
        <v>143</v>
      </c>
    </row>
    <row r="393" spans="2:65" s="1" customFormat="1" ht="16.5" customHeight="1">
      <c r="B393" s="33"/>
      <c r="C393" s="132" t="s">
        <v>451</v>
      </c>
      <c r="D393" s="132" t="s">
        <v>146</v>
      </c>
      <c r="E393" s="133" t="s">
        <v>813</v>
      </c>
      <c r="F393" s="134" t="s">
        <v>814</v>
      </c>
      <c r="G393" s="135" t="s">
        <v>260</v>
      </c>
      <c r="H393" s="136">
        <v>118.6</v>
      </c>
      <c r="I393" s="137">
        <v>15</v>
      </c>
      <c r="J393" s="138">
        <f>ROUND(I393*H393,2)</f>
        <v>1779</v>
      </c>
      <c r="K393" s="134" t="s">
        <v>19</v>
      </c>
      <c r="L393" s="33"/>
      <c r="M393" s="139" t="s">
        <v>19</v>
      </c>
      <c r="N393" s="140" t="s">
        <v>43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168</v>
      </c>
      <c r="AT393" s="143" t="s">
        <v>146</v>
      </c>
      <c r="AU393" s="143" t="s">
        <v>81</v>
      </c>
      <c r="AY393" s="18" t="s">
        <v>143</v>
      </c>
      <c r="BE393" s="144">
        <f>IF(N393="základní",J393,0)</f>
        <v>1779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8" t="s">
        <v>79</v>
      </c>
      <c r="BK393" s="144">
        <f>ROUND(I393*H393,2)</f>
        <v>1779</v>
      </c>
      <c r="BL393" s="18" t="s">
        <v>168</v>
      </c>
      <c r="BM393" s="143" t="s">
        <v>1819</v>
      </c>
    </row>
    <row r="394" spans="2:65" s="12" customFormat="1">
      <c r="B394" s="159"/>
      <c r="D394" s="160" t="s">
        <v>158</v>
      </c>
      <c r="E394" s="161" t="s">
        <v>19</v>
      </c>
      <c r="F394" s="162" t="s">
        <v>246</v>
      </c>
      <c r="H394" s="161" t="s">
        <v>19</v>
      </c>
      <c r="I394" s="163"/>
      <c r="L394" s="159"/>
      <c r="M394" s="164"/>
      <c r="T394" s="165"/>
      <c r="AT394" s="161" t="s">
        <v>158</v>
      </c>
      <c r="AU394" s="161" t="s">
        <v>81</v>
      </c>
      <c r="AV394" s="12" t="s">
        <v>79</v>
      </c>
      <c r="AW394" s="12" t="s">
        <v>33</v>
      </c>
      <c r="AX394" s="12" t="s">
        <v>72</v>
      </c>
      <c r="AY394" s="161" t="s">
        <v>143</v>
      </c>
    </row>
    <row r="395" spans="2:65" s="13" customFormat="1">
      <c r="B395" s="166"/>
      <c r="D395" s="160" t="s">
        <v>158</v>
      </c>
      <c r="E395" s="167" t="s">
        <v>19</v>
      </c>
      <c r="F395" s="168" t="s">
        <v>1818</v>
      </c>
      <c r="H395" s="169">
        <v>118.6</v>
      </c>
      <c r="I395" s="170"/>
      <c r="L395" s="166"/>
      <c r="M395" s="171"/>
      <c r="T395" s="172"/>
      <c r="AT395" s="167" t="s">
        <v>158</v>
      </c>
      <c r="AU395" s="167" t="s">
        <v>81</v>
      </c>
      <c r="AV395" s="13" t="s">
        <v>81</v>
      </c>
      <c r="AW395" s="13" t="s">
        <v>33</v>
      </c>
      <c r="AX395" s="13" t="s">
        <v>79</v>
      </c>
      <c r="AY395" s="167" t="s">
        <v>143</v>
      </c>
    </row>
    <row r="396" spans="2:65" s="11" customFormat="1" ht="22.8" customHeight="1">
      <c r="B396" s="120"/>
      <c r="D396" s="121" t="s">
        <v>71</v>
      </c>
      <c r="E396" s="130" t="s">
        <v>168</v>
      </c>
      <c r="F396" s="130" t="s">
        <v>816</v>
      </c>
      <c r="I396" s="123"/>
      <c r="J396" s="131">
        <f>BK396</f>
        <v>30517.1</v>
      </c>
      <c r="L396" s="120"/>
      <c r="M396" s="125"/>
      <c r="P396" s="126">
        <f>SUM(P397:P434)</f>
        <v>0</v>
      </c>
      <c r="R396" s="126">
        <f>SUM(R397:R434)</f>
        <v>1.9587384999999997</v>
      </c>
      <c r="T396" s="127">
        <f>SUM(T397:T434)</f>
        <v>0</v>
      </c>
      <c r="AR396" s="121" t="s">
        <v>79</v>
      </c>
      <c r="AT396" s="128" t="s">
        <v>71</v>
      </c>
      <c r="AU396" s="128" t="s">
        <v>79</v>
      </c>
      <c r="AY396" s="121" t="s">
        <v>143</v>
      </c>
      <c r="BK396" s="129">
        <f>SUM(BK397:BK434)</f>
        <v>30517.1</v>
      </c>
    </row>
    <row r="397" spans="2:65" s="1" customFormat="1" ht="21.75" customHeight="1">
      <c r="B397" s="33"/>
      <c r="C397" s="132" t="s">
        <v>836</v>
      </c>
      <c r="D397" s="132" t="s">
        <v>146</v>
      </c>
      <c r="E397" s="133" t="s">
        <v>818</v>
      </c>
      <c r="F397" s="134" t="s">
        <v>819</v>
      </c>
      <c r="G397" s="135" t="s">
        <v>511</v>
      </c>
      <c r="H397" s="136">
        <v>10.875</v>
      </c>
      <c r="I397" s="137">
        <v>1900</v>
      </c>
      <c r="J397" s="138">
        <f>ROUND(I397*H397,2)</f>
        <v>20662.5</v>
      </c>
      <c r="K397" s="134" t="s">
        <v>150</v>
      </c>
      <c r="L397" s="33"/>
      <c r="M397" s="139" t="s">
        <v>19</v>
      </c>
      <c r="N397" s="140" t="s">
        <v>43</v>
      </c>
      <c r="P397" s="141">
        <f>O397*H397</f>
        <v>0</v>
      </c>
      <c r="Q397" s="141">
        <v>0</v>
      </c>
      <c r="R397" s="141">
        <f>Q397*H397</f>
        <v>0</v>
      </c>
      <c r="S397" s="141">
        <v>0</v>
      </c>
      <c r="T397" s="142">
        <f>S397*H397</f>
        <v>0</v>
      </c>
      <c r="AR397" s="143" t="s">
        <v>168</v>
      </c>
      <c r="AT397" s="143" t="s">
        <v>146</v>
      </c>
      <c r="AU397" s="143" t="s">
        <v>81</v>
      </c>
      <c r="AY397" s="18" t="s">
        <v>143</v>
      </c>
      <c r="BE397" s="144">
        <f>IF(N397="základní",J397,0)</f>
        <v>20662.5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8" t="s">
        <v>79</v>
      </c>
      <c r="BK397" s="144">
        <f>ROUND(I397*H397,2)</f>
        <v>20662.5</v>
      </c>
      <c r="BL397" s="18" t="s">
        <v>168</v>
      </c>
      <c r="BM397" s="143" t="s">
        <v>1820</v>
      </c>
    </row>
    <row r="398" spans="2:65" s="1" customFormat="1">
      <c r="B398" s="33"/>
      <c r="D398" s="145" t="s">
        <v>152</v>
      </c>
      <c r="F398" s="146" t="s">
        <v>821</v>
      </c>
      <c r="I398" s="147"/>
      <c r="L398" s="33"/>
      <c r="M398" s="148"/>
      <c r="T398" s="54"/>
      <c r="AT398" s="18" t="s">
        <v>152</v>
      </c>
      <c r="AU398" s="18" t="s">
        <v>81</v>
      </c>
    </row>
    <row r="399" spans="2:65" s="12" customFormat="1">
      <c r="B399" s="159"/>
      <c r="D399" s="160" t="s">
        <v>158</v>
      </c>
      <c r="E399" s="161" t="s">
        <v>19</v>
      </c>
      <c r="F399" s="162" t="s">
        <v>246</v>
      </c>
      <c r="H399" s="161" t="s">
        <v>19</v>
      </c>
      <c r="I399" s="163"/>
      <c r="L399" s="159"/>
      <c r="M399" s="164"/>
      <c r="T399" s="165"/>
      <c r="AT399" s="161" t="s">
        <v>158</v>
      </c>
      <c r="AU399" s="161" t="s">
        <v>81</v>
      </c>
      <c r="AV399" s="12" t="s">
        <v>79</v>
      </c>
      <c r="AW399" s="12" t="s">
        <v>33</v>
      </c>
      <c r="AX399" s="12" t="s">
        <v>72</v>
      </c>
      <c r="AY399" s="161" t="s">
        <v>143</v>
      </c>
    </row>
    <row r="400" spans="2:65" s="12" customFormat="1">
      <c r="B400" s="159"/>
      <c r="D400" s="160" t="s">
        <v>158</v>
      </c>
      <c r="E400" s="161" t="s">
        <v>19</v>
      </c>
      <c r="F400" s="162" t="s">
        <v>521</v>
      </c>
      <c r="H400" s="161" t="s">
        <v>19</v>
      </c>
      <c r="I400" s="163"/>
      <c r="L400" s="159"/>
      <c r="M400" s="164"/>
      <c r="T400" s="165"/>
      <c r="AT400" s="161" t="s">
        <v>158</v>
      </c>
      <c r="AU400" s="161" t="s">
        <v>81</v>
      </c>
      <c r="AV400" s="12" t="s">
        <v>79</v>
      </c>
      <c r="AW400" s="12" t="s">
        <v>33</v>
      </c>
      <c r="AX400" s="12" t="s">
        <v>72</v>
      </c>
      <c r="AY400" s="161" t="s">
        <v>143</v>
      </c>
    </row>
    <row r="401" spans="2:65" s="12" customFormat="1">
      <c r="B401" s="159"/>
      <c r="D401" s="160" t="s">
        <v>158</v>
      </c>
      <c r="E401" s="161" t="s">
        <v>19</v>
      </c>
      <c r="F401" s="162" t="s">
        <v>714</v>
      </c>
      <c r="H401" s="161" t="s">
        <v>19</v>
      </c>
      <c r="I401" s="163"/>
      <c r="L401" s="159"/>
      <c r="M401" s="164"/>
      <c r="T401" s="165"/>
      <c r="AT401" s="161" t="s">
        <v>158</v>
      </c>
      <c r="AU401" s="161" t="s">
        <v>81</v>
      </c>
      <c r="AV401" s="12" t="s">
        <v>79</v>
      </c>
      <c r="AW401" s="12" t="s">
        <v>33</v>
      </c>
      <c r="AX401" s="12" t="s">
        <v>72</v>
      </c>
      <c r="AY401" s="161" t="s">
        <v>143</v>
      </c>
    </row>
    <row r="402" spans="2:65" s="12" customFormat="1">
      <c r="B402" s="159"/>
      <c r="D402" s="160" t="s">
        <v>158</v>
      </c>
      <c r="E402" s="161" t="s">
        <v>19</v>
      </c>
      <c r="F402" s="162" t="s">
        <v>822</v>
      </c>
      <c r="H402" s="161" t="s">
        <v>19</v>
      </c>
      <c r="I402" s="163"/>
      <c r="L402" s="159"/>
      <c r="M402" s="164"/>
      <c r="T402" s="165"/>
      <c r="AT402" s="161" t="s">
        <v>158</v>
      </c>
      <c r="AU402" s="161" t="s">
        <v>81</v>
      </c>
      <c r="AV402" s="12" t="s">
        <v>79</v>
      </c>
      <c r="AW402" s="12" t="s">
        <v>33</v>
      </c>
      <c r="AX402" s="12" t="s">
        <v>72</v>
      </c>
      <c r="AY402" s="161" t="s">
        <v>143</v>
      </c>
    </row>
    <row r="403" spans="2:65" s="13" customFormat="1">
      <c r="B403" s="166"/>
      <c r="D403" s="160" t="s">
        <v>158</v>
      </c>
      <c r="E403" s="167" t="s">
        <v>19</v>
      </c>
      <c r="F403" s="168" t="s">
        <v>1821</v>
      </c>
      <c r="H403" s="169">
        <v>9.9499999999999993</v>
      </c>
      <c r="I403" s="170"/>
      <c r="L403" s="166"/>
      <c r="M403" s="171"/>
      <c r="T403" s="172"/>
      <c r="AT403" s="167" t="s">
        <v>158</v>
      </c>
      <c r="AU403" s="167" t="s">
        <v>81</v>
      </c>
      <c r="AV403" s="13" t="s">
        <v>81</v>
      </c>
      <c r="AW403" s="13" t="s">
        <v>33</v>
      </c>
      <c r="AX403" s="13" t="s">
        <v>72</v>
      </c>
      <c r="AY403" s="167" t="s">
        <v>143</v>
      </c>
    </row>
    <row r="404" spans="2:65" s="13" customFormat="1">
      <c r="B404" s="166"/>
      <c r="D404" s="160" t="s">
        <v>158</v>
      </c>
      <c r="E404" s="167" t="s">
        <v>19</v>
      </c>
      <c r="F404" s="168" t="s">
        <v>1822</v>
      </c>
      <c r="H404" s="169">
        <v>0.7</v>
      </c>
      <c r="I404" s="170"/>
      <c r="L404" s="166"/>
      <c r="M404" s="171"/>
      <c r="T404" s="172"/>
      <c r="AT404" s="167" t="s">
        <v>158</v>
      </c>
      <c r="AU404" s="167" t="s">
        <v>81</v>
      </c>
      <c r="AV404" s="13" t="s">
        <v>81</v>
      </c>
      <c r="AW404" s="13" t="s">
        <v>33</v>
      </c>
      <c r="AX404" s="13" t="s">
        <v>72</v>
      </c>
      <c r="AY404" s="167" t="s">
        <v>143</v>
      </c>
    </row>
    <row r="405" spans="2:65" s="13" customFormat="1">
      <c r="B405" s="166"/>
      <c r="D405" s="160" t="s">
        <v>158</v>
      </c>
      <c r="E405" s="167" t="s">
        <v>19</v>
      </c>
      <c r="F405" s="168" t="s">
        <v>1823</v>
      </c>
      <c r="H405" s="169">
        <v>0.22500000000000001</v>
      </c>
      <c r="I405" s="170"/>
      <c r="L405" s="166"/>
      <c r="M405" s="171"/>
      <c r="T405" s="172"/>
      <c r="AT405" s="167" t="s">
        <v>158</v>
      </c>
      <c r="AU405" s="167" t="s">
        <v>81</v>
      </c>
      <c r="AV405" s="13" t="s">
        <v>81</v>
      </c>
      <c r="AW405" s="13" t="s">
        <v>33</v>
      </c>
      <c r="AX405" s="13" t="s">
        <v>72</v>
      </c>
      <c r="AY405" s="167" t="s">
        <v>143</v>
      </c>
    </row>
    <row r="406" spans="2:65" s="14" customFormat="1">
      <c r="B406" s="173"/>
      <c r="D406" s="160" t="s">
        <v>158</v>
      </c>
      <c r="E406" s="174" t="s">
        <v>19</v>
      </c>
      <c r="F406" s="175" t="s">
        <v>267</v>
      </c>
      <c r="H406" s="176">
        <v>10.874999999999998</v>
      </c>
      <c r="I406" s="177"/>
      <c r="L406" s="173"/>
      <c r="M406" s="178"/>
      <c r="T406" s="179"/>
      <c r="AT406" s="174" t="s">
        <v>158</v>
      </c>
      <c r="AU406" s="174" t="s">
        <v>81</v>
      </c>
      <c r="AV406" s="14" t="s">
        <v>168</v>
      </c>
      <c r="AW406" s="14" t="s">
        <v>33</v>
      </c>
      <c r="AX406" s="14" t="s">
        <v>79</v>
      </c>
      <c r="AY406" s="174" t="s">
        <v>143</v>
      </c>
    </row>
    <row r="407" spans="2:65" s="1" customFormat="1" ht="24.15" customHeight="1">
      <c r="B407" s="33"/>
      <c r="C407" s="132" t="s">
        <v>454</v>
      </c>
      <c r="D407" s="132" t="s">
        <v>146</v>
      </c>
      <c r="E407" s="133" t="s">
        <v>826</v>
      </c>
      <c r="F407" s="134" t="s">
        <v>827</v>
      </c>
      <c r="G407" s="135" t="s">
        <v>511</v>
      </c>
      <c r="H407" s="136">
        <v>0.75</v>
      </c>
      <c r="I407" s="137">
        <v>4600</v>
      </c>
      <c r="J407" s="138">
        <f>ROUND(I407*H407,2)</f>
        <v>3450</v>
      </c>
      <c r="K407" s="134" t="s">
        <v>150</v>
      </c>
      <c r="L407" s="33"/>
      <c r="M407" s="139" t="s">
        <v>19</v>
      </c>
      <c r="N407" s="140" t="s">
        <v>43</v>
      </c>
      <c r="P407" s="141">
        <f>O407*H407</f>
        <v>0</v>
      </c>
      <c r="Q407" s="141">
        <v>2.5018699999999998</v>
      </c>
      <c r="R407" s="141">
        <f>Q407*H407</f>
        <v>1.8764024999999998</v>
      </c>
      <c r="S407" s="141">
        <v>0</v>
      </c>
      <c r="T407" s="142">
        <f>S407*H407</f>
        <v>0</v>
      </c>
      <c r="AR407" s="143" t="s">
        <v>168</v>
      </c>
      <c r="AT407" s="143" t="s">
        <v>146</v>
      </c>
      <c r="AU407" s="143" t="s">
        <v>81</v>
      </c>
      <c r="AY407" s="18" t="s">
        <v>143</v>
      </c>
      <c r="BE407" s="144">
        <f>IF(N407="základní",J407,0)</f>
        <v>3450</v>
      </c>
      <c r="BF407" s="144">
        <f>IF(N407="snížená",J407,0)</f>
        <v>0</v>
      </c>
      <c r="BG407" s="144">
        <f>IF(N407="zákl. přenesená",J407,0)</f>
        <v>0</v>
      </c>
      <c r="BH407" s="144">
        <f>IF(N407="sníž. přenesená",J407,0)</f>
        <v>0</v>
      </c>
      <c r="BI407" s="144">
        <f>IF(N407="nulová",J407,0)</f>
        <v>0</v>
      </c>
      <c r="BJ407" s="18" t="s">
        <v>79</v>
      </c>
      <c r="BK407" s="144">
        <f>ROUND(I407*H407,2)</f>
        <v>3450</v>
      </c>
      <c r="BL407" s="18" t="s">
        <v>168</v>
      </c>
      <c r="BM407" s="143" t="s">
        <v>1824</v>
      </c>
    </row>
    <row r="408" spans="2:65" s="1" customFormat="1">
      <c r="B408" s="33"/>
      <c r="D408" s="145" t="s">
        <v>152</v>
      </c>
      <c r="F408" s="146" t="s">
        <v>829</v>
      </c>
      <c r="I408" s="147"/>
      <c r="L408" s="33"/>
      <c r="M408" s="148"/>
      <c r="T408" s="54"/>
      <c r="AT408" s="18" t="s">
        <v>152</v>
      </c>
      <c r="AU408" s="18" t="s">
        <v>81</v>
      </c>
    </row>
    <row r="409" spans="2:65" s="12" customFormat="1">
      <c r="B409" s="159"/>
      <c r="D409" s="160" t="s">
        <v>158</v>
      </c>
      <c r="E409" s="161" t="s">
        <v>19</v>
      </c>
      <c r="F409" s="162" t="s">
        <v>246</v>
      </c>
      <c r="H409" s="161" t="s">
        <v>19</v>
      </c>
      <c r="I409" s="163"/>
      <c r="L409" s="159"/>
      <c r="M409" s="164"/>
      <c r="T409" s="165"/>
      <c r="AT409" s="161" t="s">
        <v>158</v>
      </c>
      <c r="AU409" s="161" t="s">
        <v>81</v>
      </c>
      <c r="AV409" s="12" t="s">
        <v>79</v>
      </c>
      <c r="AW409" s="12" t="s">
        <v>33</v>
      </c>
      <c r="AX409" s="12" t="s">
        <v>72</v>
      </c>
      <c r="AY409" s="161" t="s">
        <v>143</v>
      </c>
    </row>
    <row r="410" spans="2:65" s="12" customFormat="1">
      <c r="B410" s="159"/>
      <c r="D410" s="160" t="s">
        <v>158</v>
      </c>
      <c r="E410" s="161" t="s">
        <v>19</v>
      </c>
      <c r="F410" s="162" t="s">
        <v>830</v>
      </c>
      <c r="H410" s="161" t="s">
        <v>19</v>
      </c>
      <c r="I410" s="163"/>
      <c r="L410" s="159"/>
      <c r="M410" s="164"/>
      <c r="T410" s="165"/>
      <c r="AT410" s="161" t="s">
        <v>158</v>
      </c>
      <c r="AU410" s="161" t="s">
        <v>81</v>
      </c>
      <c r="AV410" s="12" t="s">
        <v>79</v>
      </c>
      <c r="AW410" s="12" t="s">
        <v>33</v>
      </c>
      <c r="AX410" s="12" t="s">
        <v>72</v>
      </c>
      <c r="AY410" s="161" t="s">
        <v>143</v>
      </c>
    </row>
    <row r="411" spans="2:65" s="13" customFormat="1">
      <c r="B411" s="166"/>
      <c r="D411" s="160" t="s">
        <v>158</v>
      </c>
      <c r="E411" s="167" t="s">
        <v>19</v>
      </c>
      <c r="F411" s="168" t="s">
        <v>1825</v>
      </c>
      <c r="H411" s="169">
        <v>0.08</v>
      </c>
      <c r="I411" s="170"/>
      <c r="L411" s="166"/>
      <c r="M411" s="171"/>
      <c r="T411" s="172"/>
      <c r="AT411" s="167" t="s">
        <v>158</v>
      </c>
      <c r="AU411" s="167" t="s">
        <v>81</v>
      </c>
      <c r="AV411" s="13" t="s">
        <v>81</v>
      </c>
      <c r="AW411" s="13" t="s">
        <v>33</v>
      </c>
      <c r="AX411" s="13" t="s">
        <v>72</v>
      </c>
      <c r="AY411" s="167" t="s">
        <v>143</v>
      </c>
    </row>
    <row r="412" spans="2:65" s="13" customFormat="1">
      <c r="B412" s="166"/>
      <c r="D412" s="160" t="s">
        <v>158</v>
      </c>
      <c r="E412" s="167" t="s">
        <v>19</v>
      </c>
      <c r="F412" s="168" t="s">
        <v>1826</v>
      </c>
      <c r="H412" s="169">
        <v>0.14000000000000001</v>
      </c>
      <c r="I412" s="170"/>
      <c r="L412" s="166"/>
      <c r="M412" s="171"/>
      <c r="T412" s="172"/>
      <c r="AT412" s="167" t="s">
        <v>158</v>
      </c>
      <c r="AU412" s="167" t="s">
        <v>81</v>
      </c>
      <c r="AV412" s="13" t="s">
        <v>81</v>
      </c>
      <c r="AW412" s="13" t="s">
        <v>33</v>
      </c>
      <c r="AX412" s="13" t="s">
        <v>72</v>
      </c>
      <c r="AY412" s="167" t="s">
        <v>143</v>
      </c>
    </row>
    <row r="413" spans="2:65" s="13" customFormat="1">
      <c r="B413" s="166"/>
      <c r="D413" s="160" t="s">
        <v>158</v>
      </c>
      <c r="E413" s="167" t="s">
        <v>19</v>
      </c>
      <c r="F413" s="168" t="s">
        <v>1827</v>
      </c>
      <c r="H413" s="169">
        <v>0.08</v>
      </c>
      <c r="I413" s="170"/>
      <c r="L413" s="166"/>
      <c r="M413" s="171"/>
      <c r="T413" s="172"/>
      <c r="AT413" s="167" t="s">
        <v>158</v>
      </c>
      <c r="AU413" s="167" t="s">
        <v>81</v>
      </c>
      <c r="AV413" s="13" t="s">
        <v>81</v>
      </c>
      <c r="AW413" s="13" t="s">
        <v>33</v>
      </c>
      <c r="AX413" s="13" t="s">
        <v>72</v>
      </c>
      <c r="AY413" s="167" t="s">
        <v>143</v>
      </c>
    </row>
    <row r="414" spans="2:65" s="13" customFormat="1">
      <c r="B414" s="166"/>
      <c r="D414" s="160" t="s">
        <v>158</v>
      </c>
      <c r="E414" s="167" t="s">
        <v>19</v>
      </c>
      <c r="F414" s="168" t="s">
        <v>1828</v>
      </c>
      <c r="H414" s="169">
        <v>0.04</v>
      </c>
      <c r="I414" s="170"/>
      <c r="L414" s="166"/>
      <c r="M414" s="171"/>
      <c r="T414" s="172"/>
      <c r="AT414" s="167" t="s">
        <v>158</v>
      </c>
      <c r="AU414" s="167" t="s">
        <v>81</v>
      </c>
      <c r="AV414" s="13" t="s">
        <v>81</v>
      </c>
      <c r="AW414" s="13" t="s">
        <v>33</v>
      </c>
      <c r="AX414" s="13" t="s">
        <v>72</v>
      </c>
      <c r="AY414" s="167" t="s">
        <v>143</v>
      </c>
    </row>
    <row r="415" spans="2:65" s="13" customFormat="1">
      <c r="B415" s="166"/>
      <c r="D415" s="160" t="s">
        <v>158</v>
      </c>
      <c r="E415" s="167" t="s">
        <v>19</v>
      </c>
      <c r="F415" s="168" t="s">
        <v>1829</v>
      </c>
      <c r="H415" s="169">
        <v>0.18</v>
      </c>
      <c r="I415" s="170"/>
      <c r="L415" s="166"/>
      <c r="M415" s="171"/>
      <c r="T415" s="172"/>
      <c r="AT415" s="167" t="s">
        <v>158</v>
      </c>
      <c r="AU415" s="167" t="s">
        <v>81</v>
      </c>
      <c r="AV415" s="13" t="s">
        <v>81</v>
      </c>
      <c r="AW415" s="13" t="s">
        <v>33</v>
      </c>
      <c r="AX415" s="13" t="s">
        <v>72</v>
      </c>
      <c r="AY415" s="167" t="s">
        <v>143</v>
      </c>
    </row>
    <row r="416" spans="2:65" s="13" customFormat="1">
      <c r="B416" s="166"/>
      <c r="D416" s="160" t="s">
        <v>158</v>
      </c>
      <c r="E416" s="167" t="s">
        <v>19</v>
      </c>
      <c r="F416" s="168" t="s">
        <v>835</v>
      </c>
      <c r="H416" s="169">
        <v>0.02</v>
      </c>
      <c r="I416" s="170"/>
      <c r="L416" s="166"/>
      <c r="M416" s="171"/>
      <c r="T416" s="172"/>
      <c r="AT416" s="167" t="s">
        <v>158</v>
      </c>
      <c r="AU416" s="167" t="s">
        <v>81</v>
      </c>
      <c r="AV416" s="13" t="s">
        <v>81</v>
      </c>
      <c r="AW416" s="13" t="s">
        <v>33</v>
      </c>
      <c r="AX416" s="13" t="s">
        <v>72</v>
      </c>
      <c r="AY416" s="167" t="s">
        <v>143</v>
      </c>
    </row>
    <row r="417" spans="2:65" s="13" customFormat="1">
      <c r="B417" s="166"/>
      <c r="D417" s="160" t="s">
        <v>158</v>
      </c>
      <c r="E417" s="167" t="s">
        <v>19</v>
      </c>
      <c r="F417" s="168" t="s">
        <v>1830</v>
      </c>
      <c r="H417" s="169">
        <v>0.09</v>
      </c>
      <c r="I417" s="170"/>
      <c r="L417" s="166"/>
      <c r="M417" s="171"/>
      <c r="T417" s="172"/>
      <c r="AT417" s="167" t="s">
        <v>158</v>
      </c>
      <c r="AU417" s="167" t="s">
        <v>81</v>
      </c>
      <c r="AV417" s="13" t="s">
        <v>81</v>
      </c>
      <c r="AW417" s="13" t="s">
        <v>33</v>
      </c>
      <c r="AX417" s="13" t="s">
        <v>72</v>
      </c>
      <c r="AY417" s="167" t="s">
        <v>143</v>
      </c>
    </row>
    <row r="418" spans="2:65" s="13" customFormat="1">
      <c r="B418" s="166"/>
      <c r="D418" s="160" t="s">
        <v>158</v>
      </c>
      <c r="E418" s="167" t="s">
        <v>19</v>
      </c>
      <c r="F418" s="168" t="s">
        <v>1831</v>
      </c>
      <c r="H418" s="169">
        <v>0.12</v>
      </c>
      <c r="I418" s="170"/>
      <c r="L418" s="166"/>
      <c r="M418" s="171"/>
      <c r="T418" s="172"/>
      <c r="AT418" s="167" t="s">
        <v>158</v>
      </c>
      <c r="AU418" s="167" t="s">
        <v>81</v>
      </c>
      <c r="AV418" s="13" t="s">
        <v>81</v>
      </c>
      <c r="AW418" s="13" t="s">
        <v>33</v>
      </c>
      <c r="AX418" s="13" t="s">
        <v>72</v>
      </c>
      <c r="AY418" s="167" t="s">
        <v>143</v>
      </c>
    </row>
    <row r="419" spans="2:65" s="14" customFormat="1">
      <c r="B419" s="173"/>
      <c r="D419" s="160" t="s">
        <v>158</v>
      </c>
      <c r="E419" s="174" t="s">
        <v>19</v>
      </c>
      <c r="F419" s="175" t="s">
        <v>267</v>
      </c>
      <c r="H419" s="176">
        <v>0.75</v>
      </c>
      <c r="I419" s="177"/>
      <c r="L419" s="173"/>
      <c r="M419" s="178"/>
      <c r="T419" s="179"/>
      <c r="AT419" s="174" t="s">
        <v>158</v>
      </c>
      <c r="AU419" s="174" t="s">
        <v>81</v>
      </c>
      <c r="AV419" s="14" t="s">
        <v>168</v>
      </c>
      <c r="AW419" s="14" t="s">
        <v>33</v>
      </c>
      <c r="AX419" s="14" t="s">
        <v>79</v>
      </c>
      <c r="AY419" s="174" t="s">
        <v>143</v>
      </c>
    </row>
    <row r="420" spans="2:65" s="1" customFormat="1" ht="16.5" customHeight="1">
      <c r="B420" s="33"/>
      <c r="C420" s="132" t="s">
        <v>850</v>
      </c>
      <c r="D420" s="132" t="s">
        <v>146</v>
      </c>
      <c r="E420" s="133" t="s">
        <v>837</v>
      </c>
      <c r="F420" s="134" t="s">
        <v>838</v>
      </c>
      <c r="G420" s="135" t="s">
        <v>494</v>
      </c>
      <c r="H420" s="136">
        <v>6.2</v>
      </c>
      <c r="I420" s="137">
        <v>859</v>
      </c>
      <c r="J420" s="138">
        <f>ROUND(I420*H420,2)</f>
        <v>5325.8</v>
      </c>
      <c r="K420" s="134" t="s">
        <v>150</v>
      </c>
      <c r="L420" s="33"/>
      <c r="M420" s="139" t="s">
        <v>19</v>
      </c>
      <c r="N420" s="140" t="s">
        <v>43</v>
      </c>
      <c r="P420" s="141">
        <f>O420*H420</f>
        <v>0</v>
      </c>
      <c r="Q420" s="141">
        <v>1.328E-2</v>
      </c>
      <c r="R420" s="141">
        <f>Q420*H420</f>
        <v>8.2336000000000006E-2</v>
      </c>
      <c r="S420" s="141">
        <v>0</v>
      </c>
      <c r="T420" s="142">
        <f>S420*H420</f>
        <v>0</v>
      </c>
      <c r="AR420" s="143" t="s">
        <v>168</v>
      </c>
      <c r="AT420" s="143" t="s">
        <v>146</v>
      </c>
      <c r="AU420" s="143" t="s">
        <v>81</v>
      </c>
      <c r="AY420" s="18" t="s">
        <v>143</v>
      </c>
      <c r="BE420" s="144">
        <f>IF(N420="základní",J420,0)</f>
        <v>5325.8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8" t="s">
        <v>79</v>
      </c>
      <c r="BK420" s="144">
        <f>ROUND(I420*H420,2)</f>
        <v>5325.8</v>
      </c>
      <c r="BL420" s="18" t="s">
        <v>168</v>
      </c>
      <c r="BM420" s="143" t="s">
        <v>1832</v>
      </c>
    </row>
    <row r="421" spans="2:65" s="1" customFormat="1">
      <c r="B421" s="33"/>
      <c r="D421" s="145" t="s">
        <v>152</v>
      </c>
      <c r="F421" s="146" t="s">
        <v>840</v>
      </c>
      <c r="I421" s="147"/>
      <c r="L421" s="33"/>
      <c r="M421" s="148"/>
      <c r="T421" s="54"/>
      <c r="AT421" s="18" t="s">
        <v>152</v>
      </c>
      <c r="AU421" s="18" t="s">
        <v>81</v>
      </c>
    </row>
    <row r="422" spans="2:65" s="12" customFormat="1">
      <c r="B422" s="159"/>
      <c r="D422" s="160" t="s">
        <v>158</v>
      </c>
      <c r="E422" s="161" t="s">
        <v>19</v>
      </c>
      <c r="F422" s="162" t="s">
        <v>246</v>
      </c>
      <c r="H422" s="161" t="s">
        <v>19</v>
      </c>
      <c r="I422" s="163"/>
      <c r="L422" s="159"/>
      <c r="M422" s="164"/>
      <c r="T422" s="165"/>
      <c r="AT422" s="161" t="s">
        <v>158</v>
      </c>
      <c r="AU422" s="161" t="s">
        <v>81</v>
      </c>
      <c r="AV422" s="12" t="s">
        <v>79</v>
      </c>
      <c r="AW422" s="12" t="s">
        <v>33</v>
      </c>
      <c r="AX422" s="12" t="s">
        <v>72</v>
      </c>
      <c r="AY422" s="161" t="s">
        <v>143</v>
      </c>
    </row>
    <row r="423" spans="2:65" s="12" customFormat="1">
      <c r="B423" s="159"/>
      <c r="D423" s="160" t="s">
        <v>158</v>
      </c>
      <c r="E423" s="161" t="s">
        <v>19</v>
      </c>
      <c r="F423" s="162" t="s">
        <v>830</v>
      </c>
      <c r="H423" s="161" t="s">
        <v>19</v>
      </c>
      <c r="I423" s="163"/>
      <c r="L423" s="159"/>
      <c r="M423" s="164"/>
      <c r="T423" s="165"/>
      <c r="AT423" s="161" t="s">
        <v>158</v>
      </c>
      <c r="AU423" s="161" t="s">
        <v>81</v>
      </c>
      <c r="AV423" s="12" t="s">
        <v>79</v>
      </c>
      <c r="AW423" s="12" t="s">
        <v>33</v>
      </c>
      <c r="AX423" s="12" t="s">
        <v>72</v>
      </c>
      <c r="AY423" s="161" t="s">
        <v>143</v>
      </c>
    </row>
    <row r="424" spans="2:65" s="13" customFormat="1">
      <c r="B424" s="166"/>
      <c r="D424" s="160" t="s">
        <v>158</v>
      </c>
      <c r="E424" s="167" t="s">
        <v>19</v>
      </c>
      <c r="F424" s="168" t="s">
        <v>1833</v>
      </c>
      <c r="H424" s="169">
        <v>0.4</v>
      </c>
      <c r="I424" s="170"/>
      <c r="L424" s="166"/>
      <c r="M424" s="171"/>
      <c r="T424" s="172"/>
      <c r="AT424" s="167" t="s">
        <v>158</v>
      </c>
      <c r="AU424" s="167" t="s">
        <v>81</v>
      </c>
      <c r="AV424" s="13" t="s">
        <v>81</v>
      </c>
      <c r="AW424" s="13" t="s">
        <v>33</v>
      </c>
      <c r="AX424" s="13" t="s">
        <v>72</v>
      </c>
      <c r="AY424" s="167" t="s">
        <v>143</v>
      </c>
    </row>
    <row r="425" spans="2:65" s="13" customFormat="1">
      <c r="B425" s="166"/>
      <c r="D425" s="160" t="s">
        <v>158</v>
      </c>
      <c r="E425" s="167" t="s">
        <v>19</v>
      </c>
      <c r="F425" s="168" t="s">
        <v>1834</v>
      </c>
      <c r="H425" s="169">
        <v>1</v>
      </c>
      <c r="I425" s="170"/>
      <c r="L425" s="166"/>
      <c r="M425" s="171"/>
      <c r="T425" s="172"/>
      <c r="AT425" s="167" t="s">
        <v>158</v>
      </c>
      <c r="AU425" s="167" t="s">
        <v>81</v>
      </c>
      <c r="AV425" s="13" t="s">
        <v>81</v>
      </c>
      <c r="AW425" s="13" t="s">
        <v>33</v>
      </c>
      <c r="AX425" s="13" t="s">
        <v>72</v>
      </c>
      <c r="AY425" s="167" t="s">
        <v>143</v>
      </c>
    </row>
    <row r="426" spans="2:65" s="13" customFormat="1">
      <c r="B426" s="166"/>
      <c r="D426" s="160" t="s">
        <v>158</v>
      </c>
      <c r="E426" s="167" t="s">
        <v>19</v>
      </c>
      <c r="F426" s="168" t="s">
        <v>1835</v>
      </c>
      <c r="H426" s="169">
        <v>0.5</v>
      </c>
      <c r="I426" s="170"/>
      <c r="L426" s="166"/>
      <c r="M426" s="171"/>
      <c r="T426" s="172"/>
      <c r="AT426" s="167" t="s">
        <v>158</v>
      </c>
      <c r="AU426" s="167" t="s">
        <v>81</v>
      </c>
      <c r="AV426" s="13" t="s">
        <v>81</v>
      </c>
      <c r="AW426" s="13" t="s">
        <v>33</v>
      </c>
      <c r="AX426" s="13" t="s">
        <v>72</v>
      </c>
      <c r="AY426" s="167" t="s">
        <v>143</v>
      </c>
    </row>
    <row r="427" spans="2:65" s="13" customFormat="1">
      <c r="B427" s="166"/>
      <c r="D427" s="160" t="s">
        <v>158</v>
      </c>
      <c r="E427" s="167" t="s">
        <v>19</v>
      </c>
      <c r="F427" s="168" t="s">
        <v>1836</v>
      </c>
      <c r="H427" s="169">
        <v>0.4</v>
      </c>
      <c r="I427" s="170"/>
      <c r="L427" s="166"/>
      <c r="M427" s="171"/>
      <c r="T427" s="172"/>
      <c r="AT427" s="167" t="s">
        <v>158</v>
      </c>
      <c r="AU427" s="167" t="s">
        <v>81</v>
      </c>
      <c r="AV427" s="13" t="s">
        <v>81</v>
      </c>
      <c r="AW427" s="13" t="s">
        <v>33</v>
      </c>
      <c r="AX427" s="13" t="s">
        <v>72</v>
      </c>
      <c r="AY427" s="167" t="s">
        <v>143</v>
      </c>
    </row>
    <row r="428" spans="2:65" s="13" customFormat="1">
      <c r="B428" s="166"/>
      <c r="D428" s="160" t="s">
        <v>158</v>
      </c>
      <c r="E428" s="167" t="s">
        <v>19</v>
      </c>
      <c r="F428" s="168" t="s">
        <v>1837</v>
      </c>
      <c r="H428" s="169">
        <v>1.2</v>
      </c>
      <c r="I428" s="170"/>
      <c r="L428" s="166"/>
      <c r="M428" s="171"/>
      <c r="T428" s="172"/>
      <c r="AT428" s="167" t="s">
        <v>158</v>
      </c>
      <c r="AU428" s="167" t="s">
        <v>81</v>
      </c>
      <c r="AV428" s="13" t="s">
        <v>81</v>
      </c>
      <c r="AW428" s="13" t="s">
        <v>33</v>
      </c>
      <c r="AX428" s="13" t="s">
        <v>72</v>
      </c>
      <c r="AY428" s="167" t="s">
        <v>143</v>
      </c>
    </row>
    <row r="429" spans="2:65" s="13" customFormat="1">
      <c r="B429" s="166"/>
      <c r="D429" s="160" t="s">
        <v>158</v>
      </c>
      <c r="E429" s="167" t="s">
        <v>19</v>
      </c>
      <c r="F429" s="168" t="s">
        <v>845</v>
      </c>
      <c r="H429" s="169">
        <v>0.6</v>
      </c>
      <c r="I429" s="170"/>
      <c r="L429" s="166"/>
      <c r="M429" s="171"/>
      <c r="T429" s="172"/>
      <c r="AT429" s="167" t="s">
        <v>158</v>
      </c>
      <c r="AU429" s="167" t="s">
        <v>81</v>
      </c>
      <c r="AV429" s="13" t="s">
        <v>81</v>
      </c>
      <c r="AW429" s="13" t="s">
        <v>33</v>
      </c>
      <c r="AX429" s="13" t="s">
        <v>72</v>
      </c>
      <c r="AY429" s="167" t="s">
        <v>143</v>
      </c>
    </row>
    <row r="430" spans="2:65" s="13" customFormat="1">
      <c r="B430" s="166"/>
      <c r="D430" s="160" t="s">
        <v>158</v>
      </c>
      <c r="E430" s="167" t="s">
        <v>19</v>
      </c>
      <c r="F430" s="168" t="s">
        <v>1838</v>
      </c>
      <c r="H430" s="169">
        <v>0.9</v>
      </c>
      <c r="I430" s="170"/>
      <c r="L430" s="166"/>
      <c r="M430" s="171"/>
      <c r="T430" s="172"/>
      <c r="AT430" s="167" t="s">
        <v>158</v>
      </c>
      <c r="AU430" s="167" t="s">
        <v>81</v>
      </c>
      <c r="AV430" s="13" t="s">
        <v>81</v>
      </c>
      <c r="AW430" s="13" t="s">
        <v>33</v>
      </c>
      <c r="AX430" s="13" t="s">
        <v>72</v>
      </c>
      <c r="AY430" s="167" t="s">
        <v>143</v>
      </c>
    </row>
    <row r="431" spans="2:65" s="13" customFormat="1">
      <c r="B431" s="166"/>
      <c r="D431" s="160" t="s">
        <v>158</v>
      </c>
      <c r="E431" s="167" t="s">
        <v>19</v>
      </c>
      <c r="F431" s="168" t="s">
        <v>1839</v>
      </c>
      <c r="H431" s="169">
        <v>1.2</v>
      </c>
      <c r="I431" s="170"/>
      <c r="L431" s="166"/>
      <c r="M431" s="171"/>
      <c r="T431" s="172"/>
      <c r="AT431" s="167" t="s">
        <v>158</v>
      </c>
      <c r="AU431" s="167" t="s">
        <v>81</v>
      </c>
      <c r="AV431" s="13" t="s">
        <v>81</v>
      </c>
      <c r="AW431" s="13" t="s">
        <v>33</v>
      </c>
      <c r="AX431" s="13" t="s">
        <v>72</v>
      </c>
      <c r="AY431" s="167" t="s">
        <v>143</v>
      </c>
    </row>
    <row r="432" spans="2:65" s="14" customFormat="1">
      <c r="B432" s="173"/>
      <c r="D432" s="160" t="s">
        <v>158</v>
      </c>
      <c r="E432" s="174" t="s">
        <v>19</v>
      </c>
      <c r="F432" s="175" t="s">
        <v>267</v>
      </c>
      <c r="H432" s="176">
        <v>6.2</v>
      </c>
      <c r="I432" s="177"/>
      <c r="L432" s="173"/>
      <c r="M432" s="178"/>
      <c r="T432" s="179"/>
      <c r="AT432" s="174" t="s">
        <v>158</v>
      </c>
      <c r="AU432" s="174" t="s">
        <v>81</v>
      </c>
      <c r="AV432" s="14" t="s">
        <v>168</v>
      </c>
      <c r="AW432" s="14" t="s">
        <v>33</v>
      </c>
      <c r="AX432" s="14" t="s">
        <v>79</v>
      </c>
      <c r="AY432" s="174" t="s">
        <v>143</v>
      </c>
    </row>
    <row r="433" spans="2:65" s="1" customFormat="1" ht="16.5" customHeight="1">
      <c r="B433" s="33"/>
      <c r="C433" s="132" t="s">
        <v>855</v>
      </c>
      <c r="D433" s="132" t="s">
        <v>146</v>
      </c>
      <c r="E433" s="133" t="s">
        <v>846</v>
      </c>
      <c r="F433" s="134" t="s">
        <v>847</v>
      </c>
      <c r="G433" s="135" t="s">
        <v>494</v>
      </c>
      <c r="H433" s="136">
        <v>6.2</v>
      </c>
      <c r="I433" s="137">
        <v>174</v>
      </c>
      <c r="J433" s="138">
        <f>ROUND(I433*H433,2)</f>
        <v>1078.8</v>
      </c>
      <c r="K433" s="134" t="s">
        <v>150</v>
      </c>
      <c r="L433" s="33"/>
      <c r="M433" s="139" t="s">
        <v>19</v>
      </c>
      <c r="N433" s="140" t="s">
        <v>43</v>
      </c>
      <c r="P433" s="141">
        <f>O433*H433</f>
        <v>0</v>
      </c>
      <c r="Q433" s="141">
        <v>0</v>
      </c>
      <c r="R433" s="141">
        <f>Q433*H433</f>
        <v>0</v>
      </c>
      <c r="S433" s="141">
        <v>0</v>
      </c>
      <c r="T433" s="142">
        <f>S433*H433</f>
        <v>0</v>
      </c>
      <c r="AR433" s="143" t="s">
        <v>168</v>
      </c>
      <c r="AT433" s="143" t="s">
        <v>146</v>
      </c>
      <c r="AU433" s="143" t="s">
        <v>81</v>
      </c>
      <c r="AY433" s="18" t="s">
        <v>143</v>
      </c>
      <c r="BE433" s="144">
        <f>IF(N433="základní",J433,0)</f>
        <v>1078.8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8" t="s">
        <v>79</v>
      </c>
      <c r="BK433" s="144">
        <f>ROUND(I433*H433,2)</f>
        <v>1078.8</v>
      </c>
      <c r="BL433" s="18" t="s">
        <v>168</v>
      </c>
      <c r="BM433" s="143" t="s">
        <v>1840</v>
      </c>
    </row>
    <row r="434" spans="2:65" s="1" customFormat="1">
      <c r="B434" s="33"/>
      <c r="D434" s="145" t="s">
        <v>152</v>
      </c>
      <c r="F434" s="146" t="s">
        <v>849</v>
      </c>
      <c r="I434" s="147"/>
      <c r="L434" s="33"/>
      <c r="M434" s="148"/>
      <c r="T434" s="54"/>
      <c r="AT434" s="18" t="s">
        <v>152</v>
      </c>
      <c r="AU434" s="18" t="s">
        <v>81</v>
      </c>
    </row>
    <row r="435" spans="2:65" s="11" customFormat="1" ht="22.8" customHeight="1">
      <c r="B435" s="120"/>
      <c r="D435" s="121" t="s">
        <v>71</v>
      </c>
      <c r="E435" s="130" t="s">
        <v>172</v>
      </c>
      <c r="F435" s="130" t="s">
        <v>1841</v>
      </c>
      <c r="I435" s="123"/>
      <c r="J435" s="131">
        <f>BK435</f>
        <v>27629.9</v>
      </c>
      <c r="L435" s="120"/>
      <c r="M435" s="125"/>
      <c r="P435" s="126">
        <f>SUM(P436:P465)</f>
        <v>0</v>
      </c>
      <c r="R435" s="126">
        <f>SUM(R436:R465)</f>
        <v>0</v>
      </c>
      <c r="T435" s="127">
        <f>SUM(T436:T465)</f>
        <v>0</v>
      </c>
      <c r="AR435" s="121" t="s">
        <v>79</v>
      </c>
      <c r="AT435" s="128" t="s">
        <v>71</v>
      </c>
      <c r="AU435" s="128" t="s">
        <v>79</v>
      </c>
      <c r="AY435" s="121" t="s">
        <v>143</v>
      </c>
      <c r="BK435" s="129">
        <f>SUM(BK436:BK465)</f>
        <v>27629.9</v>
      </c>
    </row>
    <row r="436" spans="2:65" s="1" customFormat="1" ht="21.75" customHeight="1">
      <c r="B436" s="33"/>
      <c r="C436" s="132" t="s">
        <v>860</v>
      </c>
      <c r="D436" s="132" t="s">
        <v>146</v>
      </c>
      <c r="E436" s="133" t="s">
        <v>1842</v>
      </c>
      <c r="F436" s="134" t="s">
        <v>1843</v>
      </c>
      <c r="G436" s="135" t="s">
        <v>494</v>
      </c>
      <c r="H436" s="136">
        <v>15.5</v>
      </c>
      <c r="I436" s="137">
        <v>458</v>
      </c>
      <c r="J436" s="138">
        <f>ROUND(I436*H436,2)</f>
        <v>7099</v>
      </c>
      <c r="K436" s="134" t="s">
        <v>150</v>
      </c>
      <c r="L436" s="33"/>
      <c r="M436" s="139" t="s">
        <v>19</v>
      </c>
      <c r="N436" s="140" t="s">
        <v>43</v>
      </c>
      <c r="P436" s="141">
        <f>O436*H436</f>
        <v>0</v>
      </c>
      <c r="Q436" s="141">
        <v>0</v>
      </c>
      <c r="R436" s="141">
        <f>Q436*H436</f>
        <v>0</v>
      </c>
      <c r="S436" s="141">
        <v>0</v>
      </c>
      <c r="T436" s="142">
        <f>S436*H436</f>
        <v>0</v>
      </c>
      <c r="AR436" s="143" t="s">
        <v>168</v>
      </c>
      <c r="AT436" s="143" t="s">
        <v>146</v>
      </c>
      <c r="AU436" s="143" t="s">
        <v>81</v>
      </c>
      <c r="AY436" s="18" t="s">
        <v>143</v>
      </c>
      <c r="BE436" s="144">
        <f>IF(N436="základní",J436,0)</f>
        <v>7099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8" t="s">
        <v>79</v>
      </c>
      <c r="BK436" s="144">
        <f>ROUND(I436*H436,2)</f>
        <v>7099</v>
      </c>
      <c r="BL436" s="18" t="s">
        <v>168</v>
      </c>
      <c r="BM436" s="143" t="s">
        <v>1844</v>
      </c>
    </row>
    <row r="437" spans="2:65" s="1" customFormat="1">
      <c r="B437" s="33"/>
      <c r="D437" s="145" t="s">
        <v>152</v>
      </c>
      <c r="F437" s="146" t="s">
        <v>1845</v>
      </c>
      <c r="I437" s="147"/>
      <c r="L437" s="33"/>
      <c r="M437" s="148"/>
      <c r="T437" s="54"/>
      <c r="AT437" s="18" t="s">
        <v>152</v>
      </c>
      <c r="AU437" s="18" t="s">
        <v>81</v>
      </c>
    </row>
    <row r="438" spans="2:65" s="12" customFormat="1">
      <c r="B438" s="159"/>
      <c r="D438" s="160" t="s">
        <v>158</v>
      </c>
      <c r="E438" s="161" t="s">
        <v>19</v>
      </c>
      <c r="F438" s="162" t="s">
        <v>246</v>
      </c>
      <c r="H438" s="161" t="s">
        <v>19</v>
      </c>
      <c r="I438" s="163"/>
      <c r="L438" s="159"/>
      <c r="M438" s="164"/>
      <c r="T438" s="165"/>
      <c r="AT438" s="161" t="s">
        <v>158</v>
      </c>
      <c r="AU438" s="161" t="s">
        <v>81</v>
      </c>
      <c r="AV438" s="12" t="s">
        <v>79</v>
      </c>
      <c r="AW438" s="12" t="s">
        <v>33</v>
      </c>
      <c r="AX438" s="12" t="s">
        <v>72</v>
      </c>
      <c r="AY438" s="161" t="s">
        <v>143</v>
      </c>
    </row>
    <row r="439" spans="2:65" s="12" customFormat="1">
      <c r="B439" s="159"/>
      <c r="D439" s="160" t="s">
        <v>158</v>
      </c>
      <c r="E439" s="161" t="s">
        <v>19</v>
      </c>
      <c r="F439" s="162" t="s">
        <v>467</v>
      </c>
      <c r="H439" s="161" t="s">
        <v>19</v>
      </c>
      <c r="I439" s="163"/>
      <c r="L439" s="159"/>
      <c r="M439" s="164"/>
      <c r="T439" s="165"/>
      <c r="AT439" s="161" t="s">
        <v>158</v>
      </c>
      <c r="AU439" s="161" t="s">
        <v>81</v>
      </c>
      <c r="AV439" s="12" t="s">
        <v>79</v>
      </c>
      <c r="AW439" s="12" t="s">
        <v>33</v>
      </c>
      <c r="AX439" s="12" t="s">
        <v>72</v>
      </c>
      <c r="AY439" s="161" t="s">
        <v>143</v>
      </c>
    </row>
    <row r="440" spans="2:65" s="12" customFormat="1">
      <c r="B440" s="159"/>
      <c r="D440" s="160" t="s">
        <v>158</v>
      </c>
      <c r="E440" s="161" t="s">
        <v>19</v>
      </c>
      <c r="F440" s="162" t="s">
        <v>498</v>
      </c>
      <c r="H440" s="161" t="s">
        <v>19</v>
      </c>
      <c r="I440" s="163"/>
      <c r="L440" s="159"/>
      <c r="M440" s="164"/>
      <c r="T440" s="165"/>
      <c r="AT440" s="161" t="s">
        <v>158</v>
      </c>
      <c r="AU440" s="161" t="s">
        <v>81</v>
      </c>
      <c r="AV440" s="12" t="s">
        <v>79</v>
      </c>
      <c r="AW440" s="12" t="s">
        <v>33</v>
      </c>
      <c r="AX440" s="12" t="s">
        <v>72</v>
      </c>
      <c r="AY440" s="161" t="s">
        <v>143</v>
      </c>
    </row>
    <row r="441" spans="2:65" s="12" customFormat="1">
      <c r="B441" s="159"/>
      <c r="D441" s="160" t="s">
        <v>158</v>
      </c>
      <c r="E441" s="161" t="s">
        <v>19</v>
      </c>
      <c r="F441" s="162" t="s">
        <v>1613</v>
      </c>
      <c r="H441" s="161" t="s">
        <v>19</v>
      </c>
      <c r="I441" s="163"/>
      <c r="L441" s="159"/>
      <c r="M441" s="164"/>
      <c r="T441" s="165"/>
      <c r="AT441" s="161" t="s">
        <v>158</v>
      </c>
      <c r="AU441" s="161" t="s">
        <v>81</v>
      </c>
      <c r="AV441" s="12" t="s">
        <v>79</v>
      </c>
      <c r="AW441" s="12" t="s">
        <v>33</v>
      </c>
      <c r="AX441" s="12" t="s">
        <v>72</v>
      </c>
      <c r="AY441" s="161" t="s">
        <v>143</v>
      </c>
    </row>
    <row r="442" spans="2:65" s="13" customFormat="1">
      <c r="B442" s="166"/>
      <c r="D442" s="160" t="s">
        <v>158</v>
      </c>
      <c r="E442" s="167" t="s">
        <v>19</v>
      </c>
      <c r="F442" s="168" t="s">
        <v>1614</v>
      </c>
      <c r="H442" s="169">
        <v>7</v>
      </c>
      <c r="I442" s="170"/>
      <c r="L442" s="166"/>
      <c r="M442" s="171"/>
      <c r="T442" s="172"/>
      <c r="AT442" s="167" t="s">
        <v>158</v>
      </c>
      <c r="AU442" s="167" t="s">
        <v>81</v>
      </c>
      <c r="AV442" s="13" t="s">
        <v>81</v>
      </c>
      <c r="AW442" s="13" t="s">
        <v>33</v>
      </c>
      <c r="AX442" s="13" t="s">
        <v>72</v>
      </c>
      <c r="AY442" s="167" t="s">
        <v>143</v>
      </c>
    </row>
    <row r="443" spans="2:65" s="12" customFormat="1">
      <c r="B443" s="159"/>
      <c r="D443" s="160" t="s">
        <v>158</v>
      </c>
      <c r="E443" s="161" t="s">
        <v>19</v>
      </c>
      <c r="F443" s="162" t="s">
        <v>1615</v>
      </c>
      <c r="H443" s="161" t="s">
        <v>19</v>
      </c>
      <c r="I443" s="163"/>
      <c r="L443" s="159"/>
      <c r="M443" s="164"/>
      <c r="T443" s="165"/>
      <c r="AT443" s="161" t="s">
        <v>158</v>
      </c>
      <c r="AU443" s="161" t="s">
        <v>81</v>
      </c>
      <c r="AV443" s="12" t="s">
        <v>79</v>
      </c>
      <c r="AW443" s="12" t="s">
        <v>33</v>
      </c>
      <c r="AX443" s="12" t="s">
        <v>72</v>
      </c>
      <c r="AY443" s="161" t="s">
        <v>143</v>
      </c>
    </row>
    <row r="444" spans="2:65" s="13" customFormat="1">
      <c r="B444" s="166"/>
      <c r="D444" s="160" t="s">
        <v>158</v>
      </c>
      <c r="E444" s="167" t="s">
        <v>19</v>
      </c>
      <c r="F444" s="168" t="s">
        <v>1616</v>
      </c>
      <c r="H444" s="169">
        <v>6.25</v>
      </c>
      <c r="I444" s="170"/>
      <c r="L444" s="166"/>
      <c r="M444" s="171"/>
      <c r="T444" s="172"/>
      <c r="AT444" s="167" t="s">
        <v>158</v>
      </c>
      <c r="AU444" s="167" t="s">
        <v>81</v>
      </c>
      <c r="AV444" s="13" t="s">
        <v>81</v>
      </c>
      <c r="AW444" s="13" t="s">
        <v>33</v>
      </c>
      <c r="AX444" s="13" t="s">
        <v>72</v>
      </c>
      <c r="AY444" s="167" t="s">
        <v>143</v>
      </c>
    </row>
    <row r="445" spans="2:65" s="12" customFormat="1">
      <c r="B445" s="159"/>
      <c r="D445" s="160" t="s">
        <v>158</v>
      </c>
      <c r="E445" s="161" t="s">
        <v>19</v>
      </c>
      <c r="F445" s="162" t="s">
        <v>1617</v>
      </c>
      <c r="H445" s="161" t="s">
        <v>19</v>
      </c>
      <c r="I445" s="163"/>
      <c r="L445" s="159"/>
      <c r="M445" s="164"/>
      <c r="T445" s="165"/>
      <c r="AT445" s="161" t="s">
        <v>158</v>
      </c>
      <c r="AU445" s="161" t="s">
        <v>81</v>
      </c>
      <c r="AV445" s="12" t="s">
        <v>79</v>
      </c>
      <c r="AW445" s="12" t="s">
        <v>33</v>
      </c>
      <c r="AX445" s="12" t="s">
        <v>72</v>
      </c>
      <c r="AY445" s="161" t="s">
        <v>143</v>
      </c>
    </row>
    <row r="446" spans="2:65" s="13" customFormat="1">
      <c r="B446" s="166"/>
      <c r="D446" s="160" t="s">
        <v>158</v>
      </c>
      <c r="E446" s="167" t="s">
        <v>19</v>
      </c>
      <c r="F446" s="168" t="s">
        <v>1618</v>
      </c>
      <c r="H446" s="169">
        <v>2.25</v>
      </c>
      <c r="I446" s="170"/>
      <c r="L446" s="166"/>
      <c r="M446" s="171"/>
      <c r="T446" s="172"/>
      <c r="AT446" s="167" t="s">
        <v>158</v>
      </c>
      <c r="AU446" s="167" t="s">
        <v>81</v>
      </c>
      <c r="AV446" s="13" t="s">
        <v>81</v>
      </c>
      <c r="AW446" s="13" t="s">
        <v>33</v>
      </c>
      <c r="AX446" s="13" t="s">
        <v>72</v>
      </c>
      <c r="AY446" s="167" t="s">
        <v>143</v>
      </c>
    </row>
    <row r="447" spans="2:65" s="14" customFormat="1">
      <c r="B447" s="173"/>
      <c r="D447" s="160" t="s">
        <v>158</v>
      </c>
      <c r="E447" s="174" t="s">
        <v>19</v>
      </c>
      <c r="F447" s="175" t="s">
        <v>267</v>
      </c>
      <c r="H447" s="176">
        <v>15.5</v>
      </c>
      <c r="I447" s="177"/>
      <c r="L447" s="173"/>
      <c r="M447" s="178"/>
      <c r="T447" s="179"/>
      <c r="AT447" s="174" t="s">
        <v>158</v>
      </c>
      <c r="AU447" s="174" t="s">
        <v>81</v>
      </c>
      <c r="AV447" s="14" t="s">
        <v>168</v>
      </c>
      <c r="AW447" s="14" t="s">
        <v>33</v>
      </c>
      <c r="AX447" s="14" t="s">
        <v>79</v>
      </c>
      <c r="AY447" s="174" t="s">
        <v>143</v>
      </c>
    </row>
    <row r="448" spans="2:65" s="1" customFormat="1" ht="24.15" customHeight="1">
      <c r="B448" s="33"/>
      <c r="C448" s="132" t="s">
        <v>865</v>
      </c>
      <c r="D448" s="132" t="s">
        <v>146</v>
      </c>
      <c r="E448" s="133" t="s">
        <v>1846</v>
      </c>
      <c r="F448" s="134" t="s">
        <v>1847</v>
      </c>
      <c r="G448" s="135" t="s">
        <v>494</v>
      </c>
      <c r="H448" s="136">
        <v>15.5</v>
      </c>
      <c r="I448" s="137">
        <v>75.3</v>
      </c>
      <c r="J448" s="138">
        <f>ROUND(I448*H448,2)</f>
        <v>1167.1500000000001</v>
      </c>
      <c r="K448" s="134" t="s">
        <v>150</v>
      </c>
      <c r="L448" s="33"/>
      <c r="M448" s="139" t="s">
        <v>19</v>
      </c>
      <c r="N448" s="140" t="s">
        <v>43</v>
      </c>
      <c r="P448" s="141">
        <f>O448*H448</f>
        <v>0</v>
      </c>
      <c r="Q448" s="141">
        <v>0</v>
      </c>
      <c r="R448" s="141">
        <f>Q448*H448</f>
        <v>0</v>
      </c>
      <c r="S448" s="141">
        <v>0</v>
      </c>
      <c r="T448" s="142">
        <f>S448*H448</f>
        <v>0</v>
      </c>
      <c r="AR448" s="143" t="s">
        <v>168</v>
      </c>
      <c r="AT448" s="143" t="s">
        <v>146</v>
      </c>
      <c r="AU448" s="143" t="s">
        <v>81</v>
      </c>
      <c r="AY448" s="18" t="s">
        <v>143</v>
      </c>
      <c r="BE448" s="144">
        <f>IF(N448="základní",J448,0)</f>
        <v>1167.1500000000001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8" t="s">
        <v>79</v>
      </c>
      <c r="BK448" s="144">
        <f>ROUND(I448*H448,2)</f>
        <v>1167.1500000000001</v>
      </c>
      <c r="BL448" s="18" t="s">
        <v>168</v>
      </c>
      <c r="BM448" s="143" t="s">
        <v>1848</v>
      </c>
    </row>
    <row r="449" spans="2:65" s="1" customFormat="1">
      <c r="B449" s="33"/>
      <c r="D449" s="145" t="s">
        <v>152</v>
      </c>
      <c r="F449" s="146" t="s">
        <v>1849</v>
      </c>
      <c r="I449" s="147"/>
      <c r="L449" s="33"/>
      <c r="M449" s="148"/>
      <c r="T449" s="54"/>
      <c r="AT449" s="18" t="s">
        <v>152</v>
      </c>
      <c r="AU449" s="18" t="s">
        <v>81</v>
      </c>
    </row>
    <row r="450" spans="2:65" s="13" customFormat="1">
      <c r="B450" s="166"/>
      <c r="D450" s="160" t="s">
        <v>158</v>
      </c>
      <c r="E450" s="167" t="s">
        <v>19</v>
      </c>
      <c r="F450" s="168" t="s">
        <v>1850</v>
      </c>
      <c r="H450" s="169">
        <v>15.5</v>
      </c>
      <c r="I450" s="170"/>
      <c r="L450" s="166"/>
      <c r="M450" s="171"/>
      <c r="T450" s="172"/>
      <c r="AT450" s="167" t="s">
        <v>158</v>
      </c>
      <c r="AU450" s="167" t="s">
        <v>81</v>
      </c>
      <c r="AV450" s="13" t="s">
        <v>81</v>
      </c>
      <c r="AW450" s="13" t="s">
        <v>33</v>
      </c>
      <c r="AX450" s="13" t="s">
        <v>79</v>
      </c>
      <c r="AY450" s="167" t="s">
        <v>143</v>
      </c>
    </row>
    <row r="451" spans="2:65" s="1" customFormat="1" ht="16.5" customHeight="1">
      <c r="B451" s="33"/>
      <c r="C451" s="132" t="s">
        <v>399</v>
      </c>
      <c r="D451" s="132" t="s">
        <v>146</v>
      </c>
      <c r="E451" s="133" t="s">
        <v>1851</v>
      </c>
      <c r="F451" s="134" t="s">
        <v>1852</v>
      </c>
      <c r="G451" s="135" t="s">
        <v>494</v>
      </c>
      <c r="H451" s="136">
        <v>15.5</v>
      </c>
      <c r="I451" s="137">
        <v>22.5</v>
      </c>
      <c r="J451" s="138">
        <f>ROUND(I451*H451,2)</f>
        <v>348.75</v>
      </c>
      <c r="K451" s="134" t="s">
        <v>150</v>
      </c>
      <c r="L451" s="33"/>
      <c r="M451" s="139" t="s">
        <v>19</v>
      </c>
      <c r="N451" s="140" t="s">
        <v>43</v>
      </c>
      <c r="P451" s="141">
        <f>O451*H451</f>
        <v>0</v>
      </c>
      <c r="Q451" s="141">
        <v>0</v>
      </c>
      <c r="R451" s="141">
        <f>Q451*H451</f>
        <v>0</v>
      </c>
      <c r="S451" s="141">
        <v>0</v>
      </c>
      <c r="T451" s="142">
        <f>S451*H451</f>
        <v>0</v>
      </c>
      <c r="AR451" s="143" t="s">
        <v>168</v>
      </c>
      <c r="AT451" s="143" t="s">
        <v>146</v>
      </c>
      <c r="AU451" s="143" t="s">
        <v>81</v>
      </c>
      <c r="AY451" s="18" t="s">
        <v>143</v>
      </c>
      <c r="BE451" s="144">
        <f>IF(N451="základní",J451,0)</f>
        <v>348.75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8" t="s">
        <v>79</v>
      </c>
      <c r="BK451" s="144">
        <f>ROUND(I451*H451,2)</f>
        <v>348.75</v>
      </c>
      <c r="BL451" s="18" t="s">
        <v>168</v>
      </c>
      <c r="BM451" s="143" t="s">
        <v>1853</v>
      </c>
    </row>
    <row r="452" spans="2:65" s="1" customFormat="1">
      <c r="B452" s="33"/>
      <c r="D452" s="145" t="s">
        <v>152</v>
      </c>
      <c r="F452" s="146" t="s">
        <v>1854</v>
      </c>
      <c r="I452" s="147"/>
      <c r="L452" s="33"/>
      <c r="M452" s="148"/>
      <c r="T452" s="54"/>
      <c r="AT452" s="18" t="s">
        <v>152</v>
      </c>
      <c r="AU452" s="18" t="s">
        <v>81</v>
      </c>
    </row>
    <row r="453" spans="2:65" s="13" customFormat="1">
      <c r="B453" s="166"/>
      <c r="D453" s="160" t="s">
        <v>158</v>
      </c>
      <c r="E453" s="167" t="s">
        <v>19</v>
      </c>
      <c r="F453" s="168" t="s">
        <v>1850</v>
      </c>
      <c r="H453" s="169">
        <v>15.5</v>
      </c>
      <c r="I453" s="170"/>
      <c r="L453" s="166"/>
      <c r="M453" s="171"/>
      <c r="T453" s="172"/>
      <c r="AT453" s="167" t="s">
        <v>158</v>
      </c>
      <c r="AU453" s="167" t="s">
        <v>81</v>
      </c>
      <c r="AV453" s="13" t="s">
        <v>81</v>
      </c>
      <c r="AW453" s="13" t="s">
        <v>33</v>
      </c>
      <c r="AX453" s="13" t="s">
        <v>79</v>
      </c>
      <c r="AY453" s="167" t="s">
        <v>143</v>
      </c>
    </row>
    <row r="454" spans="2:65" s="1" customFormat="1" ht="16.5" customHeight="1">
      <c r="B454" s="33"/>
      <c r="C454" s="132" t="s">
        <v>872</v>
      </c>
      <c r="D454" s="132" t="s">
        <v>146</v>
      </c>
      <c r="E454" s="133" t="s">
        <v>1855</v>
      </c>
      <c r="F454" s="134" t="s">
        <v>1856</v>
      </c>
      <c r="G454" s="135" t="s">
        <v>494</v>
      </c>
      <c r="H454" s="136">
        <v>35</v>
      </c>
      <c r="I454" s="137">
        <v>13.4</v>
      </c>
      <c r="J454" s="138">
        <f>ROUND(I454*H454,2)</f>
        <v>469</v>
      </c>
      <c r="K454" s="134" t="s">
        <v>150</v>
      </c>
      <c r="L454" s="33"/>
      <c r="M454" s="139" t="s">
        <v>19</v>
      </c>
      <c r="N454" s="140" t="s">
        <v>43</v>
      </c>
      <c r="P454" s="141">
        <f>O454*H454</f>
        <v>0</v>
      </c>
      <c r="Q454" s="141">
        <v>0</v>
      </c>
      <c r="R454" s="141">
        <f>Q454*H454</f>
        <v>0</v>
      </c>
      <c r="S454" s="141">
        <v>0</v>
      </c>
      <c r="T454" s="142">
        <f>S454*H454</f>
        <v>0</v>
      </c>
      <c r="AR454" s="143" t="s">
        <v>168</v>
      </c>
      <c r="AT454" s="143" t="s">
        <v>146</v>
      </c>
      <c r="AU454" s="143" t="s">
        <v>81</v>
      </c>
      <c r="AY454" s="18" t="s">
        <v>143</v>
      </c>
      <c r="BE454" s="144">
        <f>IF(N454="základní",J454,0)</f>
        <v>469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8" t="s">
        <v>79</v>
      </c>
      <c r="BK454" s="144">
        <f>ROUND(I454*H454,2)</f>
        <v>469</v>
      </c>
      <c r="BL454" s="18" t="s">
        <v>168</v>
      </c>
      <c r="BM454" s="143" t="s">
        <v>1857</v>
      </c>
    </row>
    <row r="455" spans="2:65" s="1" customFormat="1">
      <c r="B455" s="33"/>
      <c r="D455" s="145" t="s">
        <v>152</v>
      </c>
      <c r="F455" s="146" t="s">
        <v>1858</v>
      </c>
      <c r="I455" s="147"/>
      <c r="L455" s="33"/>
      <c r="M455" s="148"/>
      <c r="T455" s="54"/>
      <c r="AT455" s="18" t="s">
        <v>152</v>
      </c>
      <c r="AU455" s="18" t="s">
        <v>81</v>
      </c>
    </row>
    <row r="456" spans="2:65" s="1" customFormat="1" ht="24.15" customHeight="1">
      <c r="B456" s="33"/>
      <c r="C456" s="132" t="s">
        <v>878</v>
      </c>
      <c r="D456" s="132" t="s">
        <v>146</v>
      </c>
      <c r="E456" s="133" t="s">
        <v>1859</v>
      </c>
      <c r="F456" s="134" t="s">
        <v>1860</v>
      </c>
      <c r="G456" s="135" t="s">
        <v>494</v>
      </c>
      <c r="H456" s="136">
        <v>35</v>
      </c>
      <c r="I456" s="137">
        <v>374</v>
      </c>
      <c r="J456" s="138">
        <f>ROUND(I456*H456,2)</f>
        <v>13090</v>
      </c>
      <c r="K456" s="134" t="s">
        <v>150</v>
      </c>
      <c r="L456" s="33"/>
      <c r="M456" s="139" t="s">
        <v>19</v>
      </c>
      <c r="N456" s="140" t="s">
        <v>43</v>
      </c>
      <c r="P456" s="141">
        <f>O456*H456</f>
        <v>0</v>
      </c>
      <c r="Q456" s="141">
        <v>0</v>
      </c>
      <c r="R456" s="141">
        <f>Q456*H456</f>
        <v>0</v>
      </c>
      <c r="S456" s="141">
        <v>0</v>
      </c>
      <c r="T456" s="142">
        <f>S456*H456</f>
        <v>0</v>
      </c>
      <c r="AR456" s="143" t="s">
        <v>168</v>
      </c>
      <c r="AT456" s="143" t="s">
        <v>146</v>
      </c>
      <c r="AU456" s="143" t="s">
        <v>81</v>
      </c>
      <c r="AY456" s="18" t="s">
        <v>143</v>
      </c>
      <c r="BE456" s="144">
        <f>IF(N456="základní",J456,0)</f>
        <v>13090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8" t="s">
        <v>79</v>
      </c>
      <c r="BK456" s="144">
        <f>ROUND(I456*H456,2)</f>
        <v>13090</v>
      </c>
      <c r="BL456" s="18" t="s">
        <v>168</v>
      </c>
      <c r="BM456" s="143" t="s">
        <v>1861</v>
      </c>
    </row>
    <row r="457" spans="2:65" s="1" customFormat="1">
      <c r="B457" s="33"/>
      <c r="D457" s="145" t="s">
        <v>152</v>
      </c>
      <c r="F457" s="146" t="s">
        <v>1862</v>
      </c>
      <c r="I457" s="147"/>
      <c r="L457" s="33"/>
      <c r="M457" s="148"/>
      <c r="T457" s="54"/>
      <c r="AT457" s="18" t="s">
        <v>152</v>
      </c>
      <c r="AU457" s="18" t="s">
        <v>81</v>
      </c>
    </row>
    <row r="458" spans="2:65" s="12" customFormat="1">
      <c r="B458" s="159"/>
      <c r="D458" s="160" t="s">
        <v>158</v>
      </c>
      <c r="E458" s="161" t="s">
        <v>19</v>
      </c>
      <c r="F458" s="162" t="s">
        <v>246</v>
      </c>
      <c r="H458" s="161" t="s">
        <v>19</v>
      </c>
      <c r="I458" s="163"/>
      <c r="L458" s="159"/>
      <c r="M458" s="164"/>
      <c r="T458" s="165"/>
      <c r="AT458" s="161" t="s">
        <v>158</v>
      </c>
      <c r="AU458" s="161" t="s">
        <v>81</v>
      </c>
      <c r="AV458" s="12" t="s">
        <v>79</v>
      </c>
      <c r="AW458" s="12" t="s">
        <v>33</v>
      </c>
      <c r="AX458" s="12" t="s">
        <v>72</v>
      </c>
      <c r="AY458" s="161" t="s">
        <v>143</v>
      </c>
    </row>
    <row r="459" spans="2:65" s="12" customFormat="1">
      <c r="B459" s="159"/>
      <c r="D459" s="160" t="s">
        <v>158</v>
      </c>
      <c r="E459" s="161" t="s">
        <v>19</v>
      </c>
      <c r="F459" s="162" t="s">
        <v>467</v>
      </c>
      <c r="H459" s="161" t="s">
        <v>19</v>
      </c>
      <c r="I459" s="163"/>
      <c r="L459" s="159"/>
      <c r="M459" s="164"/>
      <c r="T459" s="165"/>
      <c r="AT459" s="161" t="s">
        <v>158</v>
      </c>
      <c r="AU459" s="161" t="s">
        <v>81</v>
      </c>
      <c r="AV459" s="12" t="s">
        <v>79</v>
      </c>
      <c r="AW459" s="12" t="s">
        <v>33</v>
      </c>
      <c r="AX459" s="12" t="s">
        <v>72</v>
      </c>
      <c r="AY459" s="161" t="s">
        <v>143</v>
      </c>
    </row>
    <row r="460" spans="2:65" s="12" customFormat="1">
      <c r="B460" s="159"/>
      <c r="D460" s="160" t="s">
        <v>158</v>
      </c>
      <c r="E460" s="161" t="s">
        <v>19</v>
      </c>
      <c r="F460" s="162" t="s">
        <v>498</v>
      </c>
      <c r="H460" s="161" t="s">
        <v>19</v>
      </c>
      <c r="I460" s="163"/>
      <c r="L460" s="159"/>
      <c r="M460" s="164"/>
      <c r="T460" s="165"/>
      <c r="AT460" s="161" t="s">
        <v>158</v>
      </c>
      <c r="AU460" s="161" t="s">
        <v>81</v>
      </c>
      <c r="AV460" s="12" t="s">
        <v>79</v>
      </c>
      <c r="AW460" s="12" t="s">
        <v>33</v>
      </c>
      <c r="AX460" s="12" t="s">
        <v>72</v>
      </c>
      <c r="AY460" s="161" t="s">
        <v>143</v>
      </c>
    </row>
    <row r="461" spans="2:65" s="12" customFormat="1">
      <c r="B461" s="159"/>
      <c r="D461" s="160" t="s">
        <v>158</v>
      </c>
      <c r="E461" s="161" t="s">
        <v>19</v>
      </c>
      <c r="F461" s="162" t="s">
        <v>1627</v>
      </c>
      <c r="H461" s="161" t="s">
        <v>19</v>
      </c>
      <c r="I461" s="163"/>
      <c r="L461" s="159"/>
      <c r="M461" s="164"/>
      <c r="T461" s="165"/>
      <c r="AT461" s="161" t="s">
        <v>158</v>
      </c>
      <c r="AU461" s="161" t="s">
        <v>81</v>
      </c>
      <c r="AV461" s="12" t="s">
        <v>79</v>
      </c>
      <c r="AW461" s="12" t="s">
        <v>33</v>
      </c>
      <c r="AX461" s="12" t="s">
        <v>72</v>
      </c>
      <c r="AY461" s="161" t="s">
        <v>143</v>
      </c>
    </row>
    <row r="462" spans="2:65" s="13" customFormat="1">
      <c r="B462" s="166"/>
      <c r="D462" s="160" t="s">
        <v>158</v>
      </c>
      <c r="E462" s="167" t="s">
        <v>19</v>
      </c>
      <c r="F462" s="168" t="s">
        <v>1628</v>
      </c>
      <c r="H462" s="169">
        <v>35</v>
      </c>
      <c r="I462" s="170"/>
      <c r="L462" s="166"/>
      <c r="M462" s="171"/>
      <c r="T462" s="172"/>
      <c r="AT462" s="167" t="s">
        <v>158</v>
      </c>
      <c r="AU462" s="167" t="s">
        <v>81</v>
      </c>
      <c r="AV462" s="13" t="s">
        <v>81</v>
      </c>
      <c r="AW462" s="13" t="s">
        <v>33</v>
      </c>
      <c r="AX462" s="13" t="s">
        <v>79</v>
      </c>
      <c r="AY462" s="167" t="s">
        <v>143</v>
      </c>
    </row>
    <row r="463" spans="2:65" s="1" customFormat="1" ht="24.15" customHeight="1">
      <c r="B463" s="33"/>
      <c r="C463" s="132" t="s">
        <v>353</v>
      </c>
      <c r="D463" s="132" t="s">
        <v>146</v>
      </c>
      <c r="E463" s="133" t="s">
        <v>1863</v>
      </c>
      <c r="F463" s="134" t="s">
        <v>1864</v>
      </c>
      <c r="G463" s="135" t="s">
        <v>494</v>
      </c>
      <c r="H463" s="136">
        <v>15.5</v>
      </c>
      <c r="I463" s="137">
        <v>352</v>
      </c>
      <c r="J463" s="138">
        <f>ROUND(I463*H463,2)</f>
        <v>5456</v>
      </c>
      <c r="K463" s="134" t="s">
        <v>150</v>
      </c>
      <c r="L463" s="33"/>
      <c r="M463" s="139" t="s">
        <v>19</v>
      </c>
      <c r="N463" s="140" t="s">
        <v>43</v>
      </c>
      <c r="P463" s="141">
        <f>O463*H463</f>
        <v>0</v>
      </c>
      <c r="Q463" s="141">
        <v>0</v>
      </c>
      <c r="R463" s="141">
        <f>Q463*H463</f>
        <v>0</v>
      </c>
      <c r="S463" s="141">
        <v>0</v>
      </c>
      <c r="T463" s="142">
        <f>S463*H463</f>
        <v>0</v>
      </c>
      <c r="AR463" s="143" t="s">
        <v>168</v>
      </c>
      <c r="AT463" s="143" t="s">
        <v>146</v>
      </c>
      <c r="AU463" s="143" t="s">
        <v>81</v>
      </c>
      <c r="AY463" s="18" t="s">
        <v>143</v>
      </c>
      <c r="BE463" s="144">
        <f>IF(N463="základní",J463,0)</f>
        <v>5456</v>
      </c>
      <c r="BF463" s="144">
        <f>IF(N463="snížená",J463,0)</f>
        <v>0</v>
      </c>
      <c r="BG463" s="144">
        <f>IF(N463="zákl. přenesená",J463,0)</f>
        <v>0</v>
      </c>
      <c r="BH463" s="144">
        <f>IF(N463="sníž. přenesená",J463,0)</f>
        <v>0</v>
      </c>
      <c r="BI463" s="144">
        <f>IF(N463="nulová",J463,0)</f>
        <v>0</v>
      </c>
      <c r="BJ463" s="18" t="s">
        <v>79</v>
      </c>
      <c r="BK463" s="144">
        <f>ROUND(I463*H463,2)</f>
        <v>5456</v>
      </c>
      <c r="BL463" s="18" t="s">
        <v>168</v>
      </c>
      <c r="BM463" s="143" t="s">
        <v>1865</v>
      </c>
    </row>
    <row r="464" spans="2:65" s="1" customFormat="1">
      <c r="B464" s="33"/>
      <c r="D464" s="145" t="s">
        <v>152</v>
      </c>
      <c r="F464" s="146" t="s">
        <v>1866</v>
      </c>
      <c r="I464" s="147"/>
      <c r="L464" s="33"/>
      <c r="M464" s="148"/>
      <c r="T464" s="54"/>
      <c r="AT464" s="18" t="s">
        <v>152</v>
      </c>
      <c r="AU464" s="18" t="s">
        <v>81</v>
      </c>
    </row>
    <row r="465" spans="2:65" s="13" customFormat="1">
      <c r="B465" s="166"/>
      <c r="D465" s="160" t="s">
        <v>158</v>
      </c>
      <c r="E465" s="167" t="s">
        <v>19</v>
      </c>
      <c r="F465" s="168" t="s">
        <v>1850</v>
      </c>
      <c r="H465" s="169">
        <v>15.5</v>
      </c>
      <c r="I465" s="170"/>
      <c r="L465" s="166"/>
      <c r="M465" s="171"/>
      <c r="T465" s="172"/>
      <c r="AT465" s="167" t="s">
        <v>158</v>
      </c>
      <c r="AU465" s="167" t="s">
        <v>81</v>
      </c>
      <c r="AV465" s="13" t="s">
        <v>81</v>
      </c>
      <c r="AW465" s="13" t="s">
        <v>33</v>
      </c>
      <c r="AX465" s="13" t="s">
        <v>79</v>
      </c>
      <c r="AY465" s="167" t="s">
        <v>143</v>
      </c>
    </row>
    <row r="466" spans="2:65" s="11" customFormat="1" ht="22.8" customHeight="1">
      <c r="B466" s="120"/>
      <c r="D466" s="121" t="s">
        <v>71</v>
      </c>
      <c r="E466" s="130" t="s">
        <v>144</v>
      </c>
      <c r="F466" s="130" t="s">
        <v>145</v>
      </c>
      <c r="I466" s="123"/>
      <c r="J466" s="131">
        <f>BK466</f>
        <v>616274.18000000005</v>
      </c>
      <c r="L466" s="120"/>
      <c r="M466" s="125"/>
      <c r="P466" s="126">
        <f>SUM(P467:P635)</f>
        <v>0</v>
      </c>
      <c r="R466" s="126">
        <f>SUM(R467:R635)</f>
        <v>2.2423726299999993</v>
      </c>
      <c r="T466" s="127">
        <f>SUM(T467:T635)</f>
        <v>2.2499999999999999E-2</v>
      </c>
      <c r="AR466" s="121" t="s">
        <v>79</v>
      </c>
      <c r="AT466" s="128" t="s">
        <v>71</v>
      </c>
      <c r="AU466" s="128" t="s">
        <v>79</v>
      </c>
      <c r="AY466" s="121" t="s">
        <v>143</v>
      </c>
      <c r="BK466" s="129">
        <f>SUM(BK467:BK635)</f>
        <v>616274.18000000005</v>
      </c>
    </row>
    <row r="467" spans="2:65" s="1" customFormat="1" ht="24.15" customHeight="1">
      <c r="B467" s="33"/>
      <c r="C467" s="132" t="s">
        <v>888</v>
      </c>
      <c r="D467" s="132" t="s">
        <v>146</v>
      </c>
      <c r="E467" s="133" t="s">
        <v>173</v>
      </c>
      <c r="F467" s="134" t="s">
        <v>174</v>
      </c>
      <c r="G467" s="135" t="s">
        <v>149</v>
      </c>
      <c r="H467" s="136">
        <v>4</v>
      </c>
      <c r="I467" s="137">
        <v>2140</v>
      </c>
      <c r="J467" s="138">
        <f>ROUND(I467*H467,2)</f>
        <v>8560</v>
      </c>
      <c r="K467" s="134" t="s">
        <v>150</v>
      </c>
      <c r="L467" s="33"/>
      <c r="M467" s="139" t="s">
        <v>19</v>
      </c>
      <c r="N467" s="140" t="s">
        <v>43</v>
      </c>
      <c r="P467" s="141">
        <f>O467*H467</f>
        <v>0</v>
      </c>
      <c r="Q467" s="141">
        <v>1.67E-3</v>
      </c>
      <c r="R467" s="141">
        <f>Q467*H467</f>
        <v>6.6800000000000002E-3</v>
      </c>
      <c r="S467" s="141">
        <v>0</v>
      </c>
      <c r="T467" s="142">
        <f>S467*H467</f>
        <v>0</v>
      </c>
      <c r="AR467" s="143" t="s">
        <v>168</v>
      </c>
      <c r="AT467" s="143" t="s">
        <v>146</v>
      </c>
      <c r="AU467" s="143" t="s">
        <v>81</v>
      </c>
      <c r="AY467" s="18" t="s">
        <v>143</v>
      </c>
      <c r="BE467" s="144">
        <f>IF(N467="základní",J467,0)</f>
        <v>8560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8" t="s">
        <v>79</v>
      </c>
      <c r="BK467" s="144">
        <f>ROUND(I467*H467,2)</f>
        <v>8560</v>
      </c>
      <c r="BL467" s="18" t="s">
        <v>168</v>
      </c>
      <c r="BM467" s="143" t="s">
        <v>1867</v>
      </c>
    </row>
    <row r="468" spans="2:65" s="1" customFormat="1">
      <c r="B468" s="33"/>
      <c r="D468" s="145" t="s">
        <v>152</v>
      </c>
      <c r="F468" s="146" t="s">
        <v>176</v>
      </c>
      <c r="I468" s="147"/>
      <c r="L468" s="33"/>
      <c r="M468" s="148"/>
      <c r="T468" s="54"/>
      <c r="AT468" s="18" t="s">
        <v>152</v>
      </c>
      <c r="AU468" s="18" t="s">
        <v>81</v>
      </c>
    </row>
    <row r="469" spans="2:65" s="1" customFormat="1" ht="16.5" customHeight="1">
      <c r="B469" s="33"/>
      <c r="C469" s="149" t="s">
        <v>893</v>
      </c>
      <c r="D469" s="149" t="s">
        <v>154</v>
      </c>
      <c r="E469" s="150" t="s">
        <v>1868</v>
      </c>
      <c r="F469" s="151" t="s">
        <v>1869</v>
      </c>
      <c r="G469" s="152" t="s">
        <v>149</v>
      </c>
      <c r="H469" s="153">
        <v>1</v>
      </c>
      <c r="I469" s="154">
        <v>2112</v>
      </c>
      <c r="J469" s="155">
        <f>ROUND(I469*H469,2)</f>
        <v>2112</v>
      </c>
      <c r="K469" s="151" t="s">
        <v>150</v>
      </c>
      <c r="L469" s="156"/>
      <c r="M469" s="157" t="s">
        <v>19</v>
      </c>
      <c r="N469" s="158" t="s">
        <v>43</v>
      </c>
      <c r="P469" s="141">
        <f>O469*H469</f>
        <v>0</v>
      </c>
      <c r="Q469" s="141">
        <v>1.6E-2</v>
      </c>
      <c r="R469" s="141">
        <f>Q469*H469</f>
        <v>1.6E-2</v>
      </c>
      <c r="S469" s="141">
        <v>0</v>
      </c>
      <c r="T469" s="142">
        <f>S469*H469</f>
        <v>0</v>
      </c>
      <c r="AR469" s="143" t="s">
        <v>144</v>
      </c>
      <c r="AT469" s="143" t="s">
        <v>154</v>
      </c>
      <c r="AU469" s="143" t="s">
        <v>81</v>
      </c>
      <c r="AY469" s="18" t="s">
        <v>143</v>
      </c>
      <c r="BE469" s="144">
        <f>IF(N469="základní",J469,0)</f>
        <v>2112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8" t="s">
        <v>79</v>
      </c>
      <c r="BK469" s="144">
        <f>ROUND(I469*H469,2)</f>
        <v>2112</v>
      </c>
      <c r="BL469" s="18" t="s">
        <v>168</v>
      </c>
      <c r="BM469" s="143" t="s">
        <v>1870</v>
      </c>
    </row>
    <row r="470" spans="2:65" s="12" customFormat="1">
      <c r="B470" s="159"/>
      <c r="D470" s="160" t="s">
        <v>158</v>
      </c>
      <c r="E470" s="161" t="s">
        <v>19</v>
      </c>
      <c r="F470" s="162" t="s">
        <v>246</v>
      </c>
      <c r="H470" s="161" t="s">
        <v>19</v>
      </c>
      <c r="I470" s="163"/>
      <c r="L470" s="159"/>
      <c r="M470" s="164"/>
      <c r="T470" s="165"/>
      <c r="AT470" s="161" t="s">
        <v>158</v>
      </c>
      <c r="AU470" s="161" t="s">
        <v>81</v>
      </c>
      <c r="AV470" s="12" t="s">
        <v>79</v>
      </c>
      <c r="AW470" s="12" t="s">
        <v>33</v>
      </c>
      <c r="AX470" s="12" t="s">
        <v>72</v>
      </c>
      <c r="AY470" s="161" t="s">
        <v>143</v>
      </c>
    </row>
    <row r="471" spans="2:65" s="12" customFormat="1">
      <c r="B471" s="159"/>
      <c r="D471" s="160" t="s">
        <v>158</v>
      </c>
      <c r="E471" s="161" t="s">
        <v>19</v>
      </c>
      <c r="F471" s="162" t="s">
        <v>859</v>
      </c>
      <c r="H471" s="161" t="s">
        <v>19</v>
      </c>
      <c r="I471" s="163"/>
      <c r="L471" s="159"/>
      <c r="M471" s="164"/>
      <c r="T471" s="165"/>
      <c r="AT471" s="161" t="s">
        <v>158</v>
      </c>
      <c r="AU471" s="161" t="s">
        <v>81</v>
      </c>
      <c r="AV471" s="12" t="s">
        <v>79</v>
      </c>
      <c r="AW471" s="12" t="s">
        <v>33</v>
      </c>
      <c r="AX471" s="12" t="s">
        <v>72</v>
      </c>
      <c r="AY471" s="161" t="s">
        <v>143</v>
      </c>
    </row>
    <row r="472" spans="2:65" s="13" customFormat="1">
      <c r="B472" s="166"/>
      <c r="D472" s="160" t="s">
        <v>158</v>
      </c>
      <c r="E472" s="167" t="s">
        <v>19</v>
      </c>
      <c r="F472" s="168" t="s">
        <v>79</v>
      </c>
      <c r="H472" s="169">
        <v>1</v>
      </c>
      <c r="I472" s="170"/>
      <c r="L472" s="166"/>
      <c r="M472" s="171"/>
      <c r="T472" s="172"/>
      <c r="AT472" s="167" t="s">
        <v>158</v>
      </c>
      <c r="AU472" s="167" t="s">
        <v>81</v>
      </c>
      <c r="AV472" s="13" t="s">
        <v>81</v>
      </c>
      <c r="AW472" s="13" t="s">
        <v>33</v>
      </c>
      <c r="AX472" s="13" t="s">
        <v>79</v>
      </c>
      <c r="AY472" s="167" t="s">
        <v>143</v>
      </c>
    </row>
    <row r="473" spans="2:65" s="12" customFormat="1">
      <c r="B473" s="159"/>
      <c r="D473" s="160" t="s">
        <v>158</v>
      </c>
      <c r="E473" s="161" t="s">
        <v>19</v>
      </c>
      <c r="F473" s="162" t="s">
        <v>161</v>
      </c>
      <c r="H473" s="161" t="s">
        <v>19</v>
      </c>
      <c r="I473" s="163"/>
      <c r="L473" s="159"/>
      <c r="M473" s="164"/>
      <c r="T473" s="165"/>
      <c r="AT473" s="161" t="s">
        <v>158</v>
      </c>
      <c r="AU473" s="161" t="s">
        <v>81</v>
      </c>
      <c r="AV473" s="12" t="s">
        <v>79</v>
      </c>
      <c r="AW473" s="12" t="s">
        <v>33</v>
      </c>
      <c r="AX473" s="12" t="s">
        <v>72</v>
      </c>
      <c r="AY473" s="161" t="s">
        <v>143</v>
      </c>
    </row>
    <row r="474" spans="2:65" s="1" customFormat="1" ht="16.5" customHeight="1">
      <c r="B474" s="33"/>
      <c r="C474" s="149" t="s">
        <v>897</v>
      </c>
      <c r="D474" s="149" t="s">
        <v>154</v>
      </c>
      <c r="E474" s="150" t="s">
        <v>1398</v>
      </c>
      <c r="F474" s="151" t="s">
        <v>1399</v>
      </c>
      <c r="G474" s="152" t="s">
        <v>149</v>
      </c>
      <c r="H474" s="153">
        <v>2</v>
      </c>
      <c r="I474" s="154">
        <v>1650</v>
      </c>
      <c r="J474" s="155">
        <f>ROUND(I474*H474,2)</f>
        <v>3300</v>
      </c>
      <c r="K474" s="151" t="s">
        <v>150</v>
      </c>
      <c r="L474" s="156"/>
      <c r="M474" s="157" t="s">
        <v>19</v>
      </c>
      <c r="N474" s="158" t="s">
        <v>43</v>
      </c>
      <c r="P474" s="141">
        <f>O474*H474</f>
        <v>0</v>
      </c>
      <c r="Q474" s="141">
        <v>8.9999999999999993E-3</v>
      </c>
      <c r="R474" s="141">
        <f>Q474*H474</f>
        <v>1.7999999999999999E-2</v>
      </c>
      <c r="S474" s="141">
        <v>0</v>
      </c>
      <c r="T474" s="142">
        <f>S474*H474</f>
        <v>0</v>
      </c>
      <c r="AR474" s="143" t="s">
        <v>144</v>
      </c>
      <c r="AT474" s="143" t="s">
        <v>154</v>
      </c>
      <c r="AU474" s="143" t="s">
        <v>81</v>
      </c>
      <c r="AY474" s="18" t="s">
        <v>143</v>
      </c>
      <c r="BE474" s="144">
        <f>IF(N474="základní",J474,0)</f>
        <v>3300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8" t="s">
        <v>79</v>
      </c>
      <c r="BK474" s="144">
        <f>ROUND(I474*H474,2)</f>
        <v>3300</v>
      </c>
      <c r="BL474" s="18" t="s">
        <v>168</v>
      </c>
      <c r="BM474" s="143" t="s">
        <v>1871</v>
      </c>
    </row>
    <row r="475" spans="2:65" s="12" customFormat="1">
      <c r="B475" s="159"/>
      <c r="D475" s="160" t="s">
        <v>158</v>
      </c>
      <c r="E475" s="161" t="s">
        <v>19</v>
      </c>
      <c r="F475" s="162" t="s">
        <v>246</v>
      </c>
      <c r="H475" s="161" t="s">
        <v>19</v>
      </c>
      <c r="I475" s="163"/>
      <c r="L475" s="159"/>
      <c r="M475" s="164"/>
      <c r="T475" s="165"/>
      <c r="AT475" s="161" t="s">
        <v>158</v>
      </c>
      <c r="AU475" s="161" t="s">
        <v>81</v>
      </c>
      <c r="AV475" s="12" t="s">
        <v>79</v>
      </c>
      <c r="AW475" s="12" t="s">
        <v>33</v>
      </c>
      <c r="AX475" s="12" t="s">
        <v>72</v>
      </c>
      <c r="AY475" s="161" t="s">
        <v>143</v>
      </c>
    </row>
    <row r="476" spans="2:65" s="12" customFormat="1">
      <c r="B476" s="159"/>
      <c r="D476" s="160" t="s">
        <v>158</v>
      </c>
      <c r="E476" s="161" t="s">
        <v>19</v>
      </c>
      <c r="F476" s="162" t="s">
        <v>859</v>
      </c>
      <c r="H476" s="161" t="s">
        <v>19</v>
      </c>
      <c r="I476" s="163"/>
      <c r="L476" s="159"/>
      <c r="M476" s="164"/>
      <c r="T476" s="165"/>
      <c r="AT476" s="161" t="s">
        <v>158</v>
      </c>
      <c r="AU476" s="161" t="s">
        <v>81</v>
      </c>
      <c r="AV476" s="12" t="s">
        <v>79</v>
      </c>
      <c r="AW476" s="12" t="s">
        <v>33</v>
      </c>
      <c r="AX476" s="12" t="s">
        <v>72</v>
      </c>
      <c r="AY476" s="161" t="s">
        <v>143</v>
      </c>
    </row>
    <row r="477" spans="2:65" s="13" customFormat="1">
      <c r="B477" s="166"/>
      <c r="D477" s="160" t="s">
        <v>158</v>
      </c>
      <c r="E477" s="167" t="s">
        <v>19</v>
      </c>
      <c r="F477" s="168" t="s">
        <v>81</v>
      </c>
      <c r="H477" s="169">
        <v>2</v>
      </c>
      <c r="I477" s="170"/>
      <c r="L477" s="166"/>
      <c r="M477" s="171"/>
      <c r="T477" s="172"/>
      <c r="AT477" s="167" t="s">
        <v>158</v>
      </c>
      <c r="AU477" s="167" t="s">
        <v>81</v>
      </c>
      <c r="AV477" s="13" t="s">
        <v>81</v>
      </c>
      <c r="AW477" s="13" t="s">
        <v>33</v>
      </c>
      <c r="AX477" s="13" t="s">
        <v>79</v>
      </c>
      <c r="AY477" s="167" t="s">
        <v>143</v>
      </c>
    </row>
    <row r="478" spans="2:65" s="12" customFormat="1">
      <c r="B478" s="159"/>
      <c r="D478" s="160" t="s">
        <v>158</v>
      </c>
      <c r="E478" s="161" t="s">
        <v>19</v>
      </c>
      <c r="F478" s="162" t="s">
        <v>161</v>
      </c>
      <c r="H478" s="161" t="s">
        <v>19</v>
      </c>
      <c r="I478" s="163"/>
      <c r="L478" s="159"/>
      <c r="M478" s="164"/>
      <c r="T478" s="165"/>
      <c r="AT478" s="161" t="s">
        <v>158</v>
      </c>
      <c r="AU478" s="161" t="s">
        <v>81</v>
      </c>
      <c r="AV478" s="12" t="s">
        <v>79</v>
      </c>
      <c r="AW478" s="12" t="s">
        <v>33</v>
      </c>
      <c r="AX478" s="12" t="s">
        <v>72</v>
      </c>
      <c r="AY478" s="161" t="s">
        <v>143</v>
      </c>
    </row>
    <row r="479" spans="2:65" s="1" customFormat="1" ht="16.5" customHeight="1">
      <c r="B479" s="33"/>
      <c r="C479" s="149" t="s">
        <v>899</v>
      </c>
      <c r="D479" s="149" t="s">
        <v>154</v>
      </c>
      <c r="E479" s="150" t="s">
        <v>1872</v>
      </c>
      <c r="F479" s="151" t="s">
        <v>1873</v>
      </c>
      <c r="G479" s="152" t="s">
        <v>149</v>
      </c>
      <c r="H479" s="153">
        <v>1</v>
      </c>
      <c r="I479" s="154">
        <v>4224</v>
      </c>
      <c r="J479" s="155">
        <f>ROUND(I479*H479,2)</f>
        <v>4224</v>
      </c>
      <c r="K479" s="151" t="s">
        <v>150</v>
      </c>
      <c r="L479" s="156"/>
      <c r="M479" s="157" t="s">
        <v>19</v>
      </c>
      <c r="N479" s="158" t="s">
        <v>43</v>
      </c>
      <c r="P479" s="141">
        <f>O479*H479</f>
        <v>0</v>
      </c>
      <c r="Q479" s="141">
        <v>1.11E-2</v>
      </c>
      <c r="R479" s="141">
        <f>Q479*H479</f>
        <v>1.11E-2</v>
      </c>
      <c r="S479" s="141">
        <v>0</v>
      </c>
      <c r="T479" s="142">
        <f>S479*H479</f>
        <v>0</v>
      </c>
      <c r="AR479" s="143" t="s">
        <v>144</v>
      </c>
      <c r="AT479" s="143" t="s">
        <v>154</v>
      </c>
      <c r="AU479" s="143" t="s">
        <v>81</v>
      </c>
      <c r="AY479" s="18" t="s">
        <v>143</v>
      </c>
      <c r="BE479" s="144">
        <f>IF(N479="základní",J479,0)</f>
        <v>4224</v>
      </c>
      <c r="BF479" s="144">
        <f>IF(N479="snížená",J479,0)</f>
        <v>0</v>
      </c>
      <c r="BG479" s="144">
        <f>IF(N479="zákl. přenesená",J479,0)</f>
        <v>0</v>
      </c>
      <c r="BH479" s="144">
        <f>IF(N479="sníž. přenesená",J479,0)</f>
        <v>0</v>
      </c>
      <c r="BI479" s="144">
        <f>IF(N479="nulová",J479,0)</f>
        <v>0</v>
      </c>
      <c r="BJ479" s="18" t="s">
        <v>79</v>
      </c>
      <c r="BK479" s="144">
        <f>ROUND(I479*H479,2)</f>
        <v>4224</v>
      </c>
      <c r="BL479" s="18" t="s">
        <v>168</v>
      </c>
      <c r="BM479" s="143" t="s">
        <v>1874</v>
      </c>
    </row>
    <row r="480" spans="2:65" s="12" customFormat="1">
      <c r="B480" s="159"/>
      <c r="D480" s="160" t="s">
        <v>158</v>
      </c>
      <c r="E480" s="161" t="s">
        <v>19</v>
      </c>
      <c r="F480" s="162" t="s">
        <v>246</v>
      </c>
      <c r="H480" s="161" t="s">
        <v>19</v>
      </c>
      <c r="I480" s="163"/>
      <c r="L480" s="159"/>
      <c r="M480" s="164"/>
      <c r="T480" s="165"/>
      <c r="AT480" s="161" t="s">
        <v>158</v>
      </c>
      <c r="AU480" s="161" t="s">
        <v>81</v>
      </c>
      <c r="AV480" s="12" t="s">
        <v>79</v>
      </c>
      <c r="AW480" s="12" t="s">
        <v>33</v>
      </c>
      <c r="AX480" s="12" t="s">
        <v>72</v>
      </c>
      <c r="AY480" s="161" t="s">
        <v>143</v>
      </c>
    </row>
    <row r="481" spans="2:65" s="12" customFormat="1">
      <c r="B481" s="159"/>
      <c r="D481" s="160" t="s">
        <v>158</v>
      </c>
      <c r="E481" s="161" t="s">
        <v>19</v>
      </c>
      <c r="F481" s="162" t="s">
        <v>859</v>
      </c>
      <c r="H481" s="161" t="s">
        <v>19</v>
      </c>
      <c r="I481" s="163"/>
      <c r="L481" s="159"/>
      <c r="M481" s="164"/>
      <c r="T481" s="165"/>
      <c r="AT481" s="161" t="s">
        <v>158</v>
      </c>
      <c r="AU481" s="161" t="s">
        <v>81</v>
      </c>
      <c r="AV481" s="12" t="s">
        <v>79</v>
      </c>
      <c r="AW481" s="12" t="s">
        <v>33</v>
      </c>
      <c r="AX481" s="12" t="s">
        <v>72</v>
      </c>
      <c r="AY481" s="161" t="s">
        <v>143</v>
      </c>
    </row>
    <row r="482" spans="2:65" s="13" customFormat="1">
      <c r="B482" s="166"/>
      <c r="D482" s="160" t="s">
        <v>158</v>
      </c>
      <c r="E482" s="167" t="s">
        <v>19</v>
      </c>
      <c r="F482" s="168" t="s">
        <v>79</v>
      </c>
      <c r="H482" s="169">
        <v>1</v>
      </c>
      <c r="I482" s="170"/>
      <c r="L482" s="166"/>
      <c r="M482" s="171"/>
      <c r="T482" s="172"/>
      <c r="AT482" s="167" t="s">
        <v>158</v>
      </c>
      <c r="AU482" s="167" t="s">
        <v>81</v>
      </c>
      <c r="AV482" s="13" t="s">
        <v>81</v>
      </c>
      <c r="AW482" s="13" t="s">
        <v>33</v>
      </c>
      <c r="AX482" s="13" t="s">
        <v>79</v>
      </c>
      <c r="AY482" s="167" t="s">
        <v>143</v>
      </c>
    </row>
    <row r="483" spans="2:65" s="12" customFormat="1">
      <c r="B483" s="159"/>
      <c r="D483" s="160" t="s">
        <v>158</v>
      </c>
      <c r="E483" s="161" t="s">
        <v>19</v>
      </c>
      <c r="F483" s="162" t="s">
        <v>161</v>
      </c>
      <c r="H483" s="161" t="s">
        <v>19</v>
      </c>
      <c r="I483" s="163"/>
      <c r="L483" s="159"/>
      <c r="M483" s="164"/>
      <c r="T483" s="165"/>
      <c r="AT483" s="161" t="s">
        <v>158</v>
      </c>
      <c r="AU483" s="161" t="s">
        <v>81</v>
      </c>
      <c r="AV483" s="12" t="s">
        <v>79</v>
      </c>
      <c r="AW483" s="12" t="s">
        <v>33</v>
      </c>
      <c r="AX483" s="12" t="s">
        <v>72</v>
      </c>
      <c r="AY483" s="161" t="s">
        <v>143</v>
      </c>
    </row>
    <row r="484" spans="2:65" s="1" customFormat="1" ht="24.15" customHeight="1">
      <c r="B484" s="33"/>
      <c r="C484" s="132" t="s">
        <v>901</v>
      </c>
      <c r="D484" s="132" t="s">
        <v>146</v>
      </c>
      <c r="E484" s="133" t="s">
        <v>1875</v>
      </c>
      <c r="F484" s="134" t="s">
        <v>1876</v>
      </c>
      <c r="G484" s="135" t="s">
        <v>149</v>
      </c>
      <c r="H484" s="136">
        <v>3</v>
      </c>
      <c r="I484" s="137">
        <v>4340</v>
      </c>
      <c r="J484" s="138">
        <f>ROUND(I484*H484,2)</f>
        <v>13020</v>
      </c>
      <c r="K484" s="134" t="s">
        <v>150</v>
      </c>
      <c r="L484" s="33"/>
      <c r="M484" s="139" t="s">
        <v>19</v>
      </c>
      <c r="N484" s="140" t="s">
        <v>43</v>
      </c>
      <c r="P484" s="141">
        <f>O484*H484</f>
        <v>0</v>
      </c>
      <c r="Q484" s="141">
        <v>3.6600000000000001E-3</v>
      </c>
      <c r="R484" s="141">
        <f>Q484*H484</f>
        <v>1.098E-2</v>
      </c>
      <c r="S484" s="141">
        <v>0</v>
      </c>
      <c r="T484" s="142">
        <f>S484*H484</f>
        <v>0</v>
      </c>
      <c r="AR484" s="143" t="s">
        <v>168</v>
      </c>
      <c r="AT484" s="143" t="s">
        <v>146</v>
      </c>
      <c r="AU484" s="143" t="s">
        <v>81</v>
      </c>
      <c r="AY484" s="18" t="s">
        <v>143</v>
      </c>
      <c r="BE484" s="144">
        <f>IF(N484="základní",J484,0)</f>
        <v>13020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8" t="s">
        <v>79</v>
      </c>
      <c r="BK484" s="144">
        <f>ROUND(I484*H484,2)</f>
        <v>13020</v>
      </c>
      <c r="BL484" s="18" t="s">
        <v>168</v>
      </c>
      <c r="BM484" s="143" t="s">
        <v>1877</v>
      </c>
    </row>
    <row r="485" spans="2:65" s="1" customFormat="1">
      <c r="B485" s="33"/>
      <c r="D485" s="145" t="s">
        <v>152</v>
      </c>
      <c r="F485" s="146" t="s">
        <v>1878</v>
      </c>
      <c r="I485" s="147"/>
      <c r="L485" s="33"/>
      <c r="M485" s="148"/>
      <c r="T485" s="54"/>
      <c r="AT485" s="18" t="s">
        <v>152</v>
      </c>
      <c r="AU485" s="18" t="s">
        <v>81</v>
      </c>
    </row>
    <row r="486" spans="2:65" s="1" customFormat="1" ht="16.5" customHeight="1">
      <c r="B486" s="33"/>
      <c r="C486" s="149" t="s">
        <v>903</v>
      </c>
      <c r="D486" s="149" t="s">
        <v>154</v>
      </c>
      <c r="E486" s="150" t="s">
        <v>1879</v>
      </c>
      <c r="F486" s="151" t="s">
        <v>1880</v>
      </c>
      <c r="G486" s="152" t="s">
        <v>149</v>
      </c>
      <c r="H486" s="153">
        <v>2</v>
      </c>
      <c r="I486" s="154">
        <v>7992</v>
      </c>
      <c r="J486" s="155">
        <f>ROUND(I486*H486,2)</f>
        <v>15984</v>
      </c>
      <c r="K486" s="151" t="s">
        <v>150</v>
      </c>
      <c r="L486" s="156"/>
      <c r="M486" s="157" t="s">
        <v>19</v>
      </c>
      <c r="N486" s="158" t="s">
        <v>43</v>
      </c>
      <c r="P486" s="141">
        <f>O486*H486</f>
        <v>0</v>
      </c>
      <c r="Q486" s="141">
        <v>2.76E-2</v>
      </c>
      <c r="R486" s="141">
        <f>Q486*H486</f>
        <v>5.5199999999999999E-2</v>
      </c>
      <c r="S486" s="141">
        <v>0</v>
      </c>
      <c r="T486" s="142">
        <f>S486*H486</f>
        <v>0</v>
      </c>
      <c r="AR486" s="143" t="s">
        <v>144</v>
      </c>
      <c r="AT486" s="143" t="s">
        <v>154</v>
      </c>
      <c r="AU486" s="143" t="s">
        <v>81</v>
      </c>
      <c r="AY486" s="18" t="s">
        <v>143</v>
      </c>
      <c r="BE486" s="144">
        <f>IF(N486="základní",J486,0)</f>
        <v>15984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8" t="s">
        <v>79</v>
      </c>
      <c r="BK486" s="144">
        <f>ROUND(I486*H486,2)</f>
        <v>15984</v>
      </c>
      <c r="BL486" s="18" t="s">
        <v>168</v>
      </c>
      <c r="BM486" s="143" t="s">
        <v>1881</v>
      </c>
    </row>
    <row r="487" spans="2:65" s="12" customFormat="1">
      <c r="B487" s="159"/>
      <c r="D487" s="160" t="s">
        <v>158</v>
      </c>
      <c r="E487" s="161" t="s">
        <v>19</v>
      </c>
      <c r="F487" s="162" t="s">
        <v>246</v>
      </c>
      <c r="H487" s="161" t="s">
        <v>19</v>
      </c>
      <c r="I487" s="163"/>
      <c r="L487" s="159"/>
      <c r="M487" s="164"/>
      <c r="T487" s="165"/>
      <c r="AT487" s="161" t="s">
        <v>158</v>
      </c>
      <c r="AU487" s="161" t="s">
        <v>81</v>
      </c>
      <c r="AV487" s="12" t="s">
        <v>79</v>
      </c>
      <c r="AW487" s="12" t="s">
        <v>33</v>
      </c>
      <c r="AX487" s="12" t="s">
        <v>72</v>
      </c>
      <c r="AY487" s="161" t="s">
        <v>143</v>
      </c>
    </row>
    <row r="488" spans="2:65" s="12" customFormat="1">
      <c r="B488" s="159"/>
      <c r="D488" s="160" t="s">
        <v>158</v>
      </c>
      <c r="E488" s="161" t="s">
        <v>19</v>
      </c>
      <c r="F488" s="162" t="s">
        <v>859</v>
      </c>
      <c r="H488" s="161" t="s">
        <v>19</v>
      </c>
      <c r="I488" s="163"/>
      <c r="L488" s="159"/>
      <c r="M488" s="164"/>
      <c r="T488" s="165"/>
      <c r="AT488" s="161" t="s">
        <v>158</v>
      </c>
      <c r="AU488" s="161" t="s">
        <v>81</v>
      </c>
      <c r="AV488" s="12" t="s">
        <v>79</v>
      </c>
      <c r="AW488" s="12" t="s">
        <v>33</v>
      </c>
      <c r="AX488" s="12" t="s">
        <v>72</v>
      </c>
      <c r="AY488" s="161" t="s">
        <v>143</v>
      </c>
    </row>
    <row r="489" spans="2:65" s="13" customFormat="1">
      <c r="B489" s="166"/>
      <c r="D489" s="160" t="s">
        <v>158</v>
      </c>
      <c r="E489" s="167" t="s">
        <v>19</v>
      </c>
      <c r="F489" s="168" t="s">
        <v>81</v>
      </c>
      <c r="H489" s="169">
        <v>2</v>
      </c>
      <c r="I489" s="170"/>
      <c r="L489" s="166"/>
      <c r="M489" s="171"/>
      <c r="T489" s="172"/>
      <c r="AT489" s="167" t="s">
        <v>158</v>
      </c>
      <c r="AU489" s="167" t="s">
        <v>81</v>
      </c>
      <c r="AV489" s="13" t="s">
        <v>81</v>
      </c>
      <c r="AW489" s="13" t="s">
        <v>33</v>
      </c>
      <c r="AX489" s="13" t="s">
        <v>79</v>
      </c>
      <c r="AY489" s="167" t="s">
        <v>143</v>
      </c>
    </row>
    <row r="490" spans="2:65" s="12" customFormat="1">
      <c r="B490" s="159"/>
      <c r="D490" s="160" t="s">
        <v>158</v>
      </c>
      <c r="E490" s="161" t="s">
        <v>19</v>
      </c>
      <c r="F490" s="162" t="s">
        <v>161</v>
      </c>
      <c r="H490" s="161" t="s">
        <v>19</v>
      </c>
      <c r="I490" s="163"/>
      <c r="L490" s="159"/>
      <c r="M490" s="164"/>
      <c r="T490" s="165"/>
      <c r="AT490" s="161" t="s">
        <v>158</v>
      </c>
      <c r="AU490" s="161" t="s">
        <v>81</v>
      </c>
      <c r="AV490" s="12" t="s">
        <v>79</v>
      </c>
      <c r="AW490" s="12" t="s">
        <v>33</v>
      </c>
      <c r="AX490" s="12" t="s">
        <v>72</v>
      </c>
      <c r="AY490" s="161" t="s">
        <v>143</v>
      </c>
    </row>
    <row r="491" spans="2:65" s="1" customFormat="1" ht="16.5" customHeight="1">
      <c r="B491" s="33"/>
      <c r="C491" s="149" t="s">
        <v>908</v>
      </c>
      <c r="D491" s="149" t="s">
        <v>154</v>
      </c>
      <c r="E491" s="150" t="s">
        <v>1882</v>
      </c>
      <c r="F491" s="151" t="s">
        <v>1883</v>
      </c>
      <c r="G491" s="152" t="s">
        <v>149</v>
      </c>
      <c r="H491" s="153">
        <v>1</v>
      </c>
      <c r="I491" s="154">
        <v>9520</v>
      </c>
      <c r="J491" s="155">
        <f>ROUND(I491*H491,2)</f>
        <v>9520</v>
      </c>
      <c r="K491" s="151" t="s">
        <v>150</v>
      </c>
      <c r="L491" s="156"/>
      <c r="M491" s="157" t="s">
        <v>19</v>
      </c>
      <c r="N491" s="158" t="s">
        <v>43</v>
      </c>
      <c r="P491" s="141">
        <f>O491*H491</f>
        <v>0</v>
      </c>
      <c r="Q491" s="141">
        <v>3.2000000000000001E-2</v>
      </c>
      <c r="R491" s="141">
        <f>Q491*H491</f>
        <v>3.2000000000000001E-2</v>
      </c>
      <c r="S491" s="141">
        <v>0</v>
      </c>
      <c r="T491" s="142">
        <f>S491*H491</f>
        <v>0</v>
      </c>
      <c r="AR491" s="143" t="s">
        <v>144</v>
      </c>
      <c r="AT491" s="143" t="s">
        <v>154</v>
      </c>
      <c r="AU491" s="143" t="s">
        <v>81</v>
      </c>
      <c r="AY491" s="18" t="s">
        <v>143</v>
      </c>
      <c r="BE491" s="144">
        <f>IF(N491="základní",J491,0)</f>
        <v>9520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8" t="s">
        <v>79</v>
      </c>
      <c r="BK491" s="144">
        <f>ROUND(I491*H491,2)</f>
        <v>9520</v>
      </c>
      <c r="BL491" s="18" t="s">
        <v>168</v>
      </c>
      <c r="BM491" s="143" t="s">
        <v>1884</v>
      </c>
    </row>
    <row r="492" spans="2:65" s="12" customFormat="1">
      <c r="B492" s="159"/>
      <c r="D492" s="160" t="s">
        <v>158</v>
      </c>
      <c r="E492" s="161" t="s">
        <v>19</v>
      </c>
      <c r="F492" s="162" t="s">
        <v>246</v>
      </c>
      <c r="H492" s="161" t="s">
        <v>19</v>
      </c>
      <c r="I492" s="163"/>
      <c r="L492" s="159"/>
      <c r="M492" s="164"/>
      <c r="T492" s="165"/>
      <c r="AT492" s="161" t="s">
        <v>158</v>
      </c>
      <c r="AU492" s="161" t="s">
        <v>81</v>
      </c>
      <c r="AV492" s="12" t="s">
        <v>79</v>
      </c>
      <c r="AW492" s="12" t="s">
        <v>33</v>
      </c>
      <c r="AX492" s="12" t="s">
        <v>72</v>
      </c>
      <c r="AY492" s="161" t="s">
        <v>143</v>
      </c>
    </row>
    <row r="493" spans="2:65" s="12" customFormat="1">
      <c r="B493" s="159"/>
      <c r="D493" s="160" t="s">
        <v>158</v>
      </c>
      <c r="E493" s="161" t="s">
        <v>19</v>
      </c>
      <c r="F493" s="162" t="s">
        <v>859</v>
      </c>
      <c r="H493" s="161" t="s">
        <v>19</v>
      </c>
      <c r="I493" s="163"/>
      <c r="L493" s="159"/>
      <c r="M493" s="164"/>
      <c r="T493" s="165"/>
      <c r="AT493" s="161" t="s">
        <v>158</v>
      </c>
      <c r="AU493" s="161" t="s">
        <v>81</v>
      </c>
      <c r="AV493" s="12" t="s">
        <v>79</v>
      </c>
      <c r="AW493" s="12" t="s">
        <v>33</v>
      </c>
      <c r="AX493" s="12" t="s">
        <v>72</v>
      </c>
      <c r="AY493" s="161" t="s">
        <v>143</v>
      </c>
    </row>
    <row r="494" spans="2:65" s="13" customFormat="1">
      <c r="B494" s="166"/>
      <c r="D494" s="160" t="s">
        <v>158</v>
      </c>
      <c r="E494" s="167" t="s">
        <v>19</v>
      </c>
      <c r="F494" s="168" t="s">
        <v>79</v>
      </c>
      <c r="H494" s="169">
        <v>1</v>
      </c>
      <c r="I494" s="170"/>
      <c r="L494" s="166"/>
      <c r="M494" s="171"/>
      <c r="T494" s="172"/>
      <c r="AT494" s="167" t="s">
        <v>158</v>
      </c>
      <c r="AU494" s="167" t="s">
        <v>81</v>
      </c>
      <c r="AV494" s="13" t="s">
        <v>81</v>
      </c>
      <c r="AW494" s="13" t="s">
        <v>33</v>
      </c>
      <c r="AX494" s="13" t="s">
        <v>79</v>
      </c>
      <c r="AY494" s="167" t="s">
        <v>143</v>
      </c>
    </row>
    <row r="495" spans="2:65" s="12" customFormat="1">
      <c r="B495" s="159"/>
      <c r="D495" s="160" t="s">
        <v>158</v>
      </c>
      <c r="E495" s="161" t="s">
        <v>19</v>
      </c>
      <c r="F495" s="162" t="s">
        <v>161</v>
      </c>
      <c r="H495" s="161" t="s">
        <v>19</v>
      </c>
      <c r="I495" s="163"/>
      <c r="L495" s="159"/>
      <c r="M495" s="164"/>
      <c r="T495" s="165"/>
      <c r="AT495" s="161" t="s">
        <v>158</v>
      </c>
      <c r="AU495" s="161" t="s">
        <v>81</v>
      </c>
      <c r="AV495" s="12" t="s">
        <v>79</v>
      </c>
      <c r="AW495" s="12" t="s">
        <v>33</v>
      </c>
      <c r="AX495" s="12" t="s">
        <v>72</v>
      </c>
      <c r="AY495" s="161" t="s">
        <v>143</v>
      </c>
    </row>
    <row r="496" spans="2:65" s="1" customFormat="1" ht="24.15" customHeight="1">
      <c r="B496" s="33"/>
      <c r="C496" s="132" t="s">
        <v>912</v>
      </c>
      <c r="D496" s="132" t="s">
        <v>146</v>
      </c>
      <c r="E496" s="133" t="s">
        <v>1885</v>
      </c>
      <c r="F496" s="134" t="s">
        <v>1886</v>
      </c>
      <c r="G496" s="135" t="s">
        <v>260</v>
      </c>
      <c r="H496" s="136">
        <v>118.6</v>
      </c>
      <c r="I496" s="137">
        <v>392</v>
      </c>
      <c r="J496" s="138">
        <f>ROUND(I496*H496,2)</f>
        <v>46491.199999999997</v>
      </c>
      <c r="K496" s="134" t="s">
        <v>150</v>
      </c>
      <c r="L496" s="33"/>
      <c r="M496" s="139" t="s">
        <v>19</v>
      </c>
      <c r="N496" s="140" t="s">
        <v>43</v>
      </c>
      <c r="P496" s="141">
        <f>O496*H496</f>
        <v>0</v>
      </c>
      <c r="Q496" s="141">
        <v>0</v>
      </c>
      <c r="R496" s="141">
        <f>Q496*H496</f>
        <v>0</v>
      </c>
      <c r="S496" s="141">
        <v>0</v>
      </c>
      <c r="T496" s="142">
        <f>S496*H496</f>
        <v>0</v>
      </c>
      <c r="AR496" s="143" t="s">
        <v>168</v>
      </c>
      <c r="AT496" s="143" t="s">
        <v>146</v>
      </c>
      <c r="AU496" s="143" t="s">
        <v>81</v>
      </c>
      <c r="AY496" s="18" t="s">
        <v>143</v>
      </c>
      <c r="BE496" s="144">
        <f>IF(N496="základní",J496,0)</f>
        <v>46491.199999999997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8" t="s">
        <v>79</v>
      </c>
      <c r="BK496" s="144">
        <f>ROUND(I496*H496,2)</f>
        <v>46491.199999999997</v>
      </c>
      <c r="BL496" s="18" t="s">
        <v>168</v>
      </c>
      <c r="BM496" s="143" t="s">
        <v>1887</v>
      </c>
    </row>
    <row r="497" spans="2:65" s="1" customFormat="1">
      <c r="B497" s="33"/>
      <c r="D497" s="145" t="s">
        <v>152</v>
      </c>
      <c r="F497" s="146" t="s">
        <v>1888</v>
      </c>
      <c r="I497" s="147"/>
      <c r="L497" s="33"/>
      <c r="M497" s="148"/>
      <c r="T497" s="54"/>
      <c r="AT497" s="18" t="s">
        <v>152</v>
      </c>
      <c r="AU497" s="18" t="s">
        <v>81</v>
      </c>
    </row>
    <row r="498" spans="2:65" s="12" customFormat="1">
      <c r="B498" s="159"/>
      <c r="D498" s="160" t="s">
        <v>158</v>
      </c>
      <c r="E498" s="161" t="s">
        <v>19</v>
      </c>
      <c r="F498" s="162" t="s">
        <v>246</v>
      </c>
      <c r="H498" s="161" t="s">
        <v>19</v>
      </c>
      <c r="I498" s="163"/>
      <c r="L498" s="159"/>
      <c r="M498" s="164"/>
      <c r="T498" s="165"/>
      <c r="AT498" s="161" t="s">
        <v>158</v>
      </c>
      <c r="AU498" s="161" t="s">
        <v>81</v>
      </c>
      <c r="AV498" s="12" t="s">
        <v>79</v>
      </c>
      <c r="AW498" s="12" t="s">
        <v>33</v>
      </c>
      <c r="AX498" s="12" t="s">
        <v>72</v>
      </c>
      <c r="AY498" s="161" t="s">
        <v>143</v>
      </c>
    </row>
    <row r="499" spans="2:65" s="12" customFormat="1">
      <c r="B499" s="159"/>
      <c r="D499" s="160" t="s">
        <v>158</v>
      </c>
      <c r="E499" s="161" t="s">
        <v>19</v>
      </c>
      <c r="F499" s="162" t="s">
        <v>859</v>
      </c>
      <c r="H499" s="161" t="s">
        <v>19</v>
      </c>
      <c r="I499" s="163"/>
      <c r="L499" s="159"/>
      <c r="M499" s="164"/>
      <c r="T499" s="165"/>
      <c r="AT499" s="161" t="s">
        <v>158</v>
      </c>
      <c r="AU499" s="161" t="s">
        <v>81</v>
      </c>
      <c r="AV499" s="12" t="s">
        <v>79</v>
      </c>
      <c r="AW499" s="12" t="s">
        <v>33</v>
      </c>
      <c r="AX499" s="12" t="s">
        <v>72</v>
      </c>
      <c r="AY499" s="161" t="s">
        <v>143</v>
      </c>
    </row>
    <row r="500" spans="2:65" s="13" customFormat="1">
      <c r="B500" s="166"/>
      <c r="D500" s="160" t="s">
        <v>158</v>
      </c>
      <c r="E500" s="167" t="s">
        <v>19</v>
      </c>
      <c r="F500" s="168" t="s">
        <v>1818</v>
      </c>
      <c r="H500" s="169">
        <v>118.6</v>
      </c>
      <c r="I500" s="170"/>
      <c r="L500" s="166"/>
      <c r="M500" s="171"/>
      <c r="T500" s="172"/>
      <c r="AT500" s="167" t="s">
        <v>158</v>
      </c>
      <c r="AU500" s="167" t="s">
        <v>81</v>
      </c>
      <c r="AV500" s="13" t="s">
        <v>81</v>
      </c>
      <c r="AW500" s="13" t="s">
        <v>33</v>
      </c>
      <c r="AX500" s="13" t="s">
        <v>79</v>
      </c>
      <c r="AY500" s="167" t="s">
        <v>143</v>
      </c>
    </row>
    <row r="501" spans="2:65" s="12" customFormat="1">
      <c r="B501" s="159"/>
      <c r="D501" s="160" t="s">
        <v>158</v>
      </c>
      <c r="E501" s="161" t="s">
        <v>19</v>
      </c>
      <c r="F501" s="162" t="s">
        <v>883</v>
      </c>
      <c r="H501" s="161" t="s">
        <v>19</v>
      </c>
      <c r="I501" s="163"/>
      <c r="L501" s="159"/>
      <c r="M501" s="164"/>
      <c r="T501" s="165"/>
      <c r="AT501" s="161" t="s">
        <v>158</v>
      </c>
      <c r="AU501" s="161" t="s">
        <v>81</v>
      </c>
      <c r="AV501" s="12" t="s">
        <v>79</v>
      </c>
      <c r="AW501" s="12" t="s">
        <v>33</v>
      </c>
      <c r="AX501" s="12" t="s">
        <v>72</v>
      </c>
      <c r="AY501" s="161" t="s">
        <v>143</v>
      </c>
    </row>
    <row r="502" spans="2:65" s="1" customFormat="1" ht="16.5" customHeight="1">
      <c r="B502" s="33"/>
      <c r="C502" s="149" t="s">
        <v>917</v>
      </c>
      <c r="D502" s="149" t="s">
        <v>154</v>
      </c>
      <c r="E502" s="150" t="s">
        <v>1889</v>
      </c>
      <c r="F502" s="151" t="s">
        <v>1890</v>
      </c>
      <c r="G502" s="152" t="s">
        <v>260</v>
      </c>
      <c r="H502" s="153">
        <v>120.379</v>
      </c>
      <c r="I502" s="154">
        <v>858</v>
      </c>
      <c r="J502" s="155">
        <f>ROUND(I502*H502,2)</f>
        <v>103285.18</v>
      </c>
      <c r="K502" s="151" t="s">
        <v>150</v>
      </c>
      <c r="L502" s="156"/>
      <c r="M502" s="157" t="s">
        <v>19</v>
      </c>
      <c r="N502" s="158" t="s">
        <v>43</v>
      </c>
      <c r="P502" s="141">
        <f>O502*H502</f>
        <v>0</v>
      </c>
      <c r="Q502" s="141">
        <v>6.6699999999999997E-3</v>
      </c>
      <c r="R502" s="141">
        <f>Q502*H502</f>
        <v>0.80292792999999996</v>
      </c>
      <c r="S502" s="141">
        <v>0</v>
      </c>
      <c r="T502" s="142">
        <f>S502*H502</f>
        <v>0</v>
      </c>
      <c r="AR502" s="143" t="s">
        <v>144</v>
      </c>
      <c r="AT502" s="143" t="s">
        <v>154</v>
      </c>
      <c r="AU502" s="143" t="s">
        <v>81</v>
      </c>
      <c r="AY502" s="18" t="s">
        <v>143</v>
      </c>
      <c r="BE502" s="144">
        <f>IF(N502="základní",J502,0)</f>
        <v>103285.18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8" t="s">
        <v>79</v>
      </c>
      <c r="BK502" s="144">
        <f>ROUND(I502*H502,2)</f>
        <v>103285.18</v>
      </c>
      <c r="BL502" s="18" t="s">
        <v>168</v>
      </c>
      <c r="BM502" s="143" t="s">
        <v>1891</v>
      </c>
    </row>
    <row r="503" spans="2:65" s="13" customFormat="1">
      <c r="B503" s="166"/>
      <c r="D503" s="160" t="s">
        <v>158</v>
      </c>
      <c r="F503" s="168" t="s">
        <v>1892</v>
      </c>
      <c r="H503" s="169">
        <v>120.379</v>
      </c>
      <c r="I503" s="170"/>
      <c r="L503" s="166"/>
      <c r="M503" s="171"/>
      <c r="T503" s="172"/>
      <c r="AT503" s="167" t="s">
        <v>158</v>
      </c>
      <c r="AU503" s="167" t="s">
        <v>81</v>
      </c>
      <c r="AV503" s="13" t="s">
        <v>81</v>
      </c>
      <c r="AW503" s="13" t="s">
        <v>4</v>
      </c>
      <c r="AX503" s="13" t="s">
        <v>79</v>
      </c>
      <c r="AY503" s="167" t="s">
        <v>143</v>
      </c>
    </row>
    <row r="504" spans="2:65" s="1" customFormat="1" ht="16.5" customHeight="1">
      <c r="B504" s="33"/>
      <c r="C504" s="132" t="s">
        <v>921</v>
      </c>
      <c r="D504" s="132" t="s">
        <v>146</v>
      </c>
      <c r="E504" s="133" t="s">
        <v>873</v>
      </c>
      <c r="F504" s="134" t="s">
        <v>874</v>
      </c>
      <c r="G504" s="135" t="s">
        <v>260</v>
      </c>
      <c r="H504" s="136">
        <v>1.5</v>
      </c>
      <c r="I504" s="137">
        <v>92.7</v>
      </c>
      <c r="J504" s="138">
        <f>ROUND(I504*H504,2)</f>
        <v>139.05000000000001</v>
      </c>
      <c r="K504" s="134" t="s">
        <v>150</v>
      </c>
      <c r="L504" s="33"/>
      <c r="M504" s="139" t="s">
        <v>19</v>
      </c>
      <c r="N504" s="140" t="s">
        <v>43</v>
      </c>
      <c r="P504" s="141">
        <f>O504*H504</f>
        <v>0</v>
      </c>
      <c r="Q504" s="141">
        <v>0</v>
      </c>
      <c r="R504" s="141">
        <f>Q504*H504</f>
        <v>0</v>
      </c>
      <c r="S504" s="141">
        <v>1.4999999999999999E-2</v>
      </c>
      <c r="T504" s="142">
        <f>S504*H504</f>
        <v>2.2499999999999999E-2</v>
      </c>
      <c r="AR504" s="143" t="s">
        <v>168</v>
      </c>
      <c r="AT504" s="143" t="s">
        <v>146</v>
      </c>
      <c r="AU504" s="143" t="s">
        <v>81</v>
      </c>
      <c r="AY504" s="18" t="s">
        <v>143</v>
      </c>
      <c r="BE504" s="144">
        <f>IF(N504="základní",J504,0)</f>
        <v>139.05000000000001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8" t="s">
        <v>79</v>
      </c>
      <c r="BK504" s="144">
        <f>ROUND(I504*H504,2)</f>
        <v>139.05000000000001</v>
      </c>
      <c r="BL504" s="18" t="s">
        <v>168</v>
      </c>
      <c r="BM504" s="143" t="s">
        <v>1893</v>
      </c>
    </row>
    <row r="505" spans="2:65" s="1" customFormat="1">
      <c r="B505" s="33"/>
      <c r="D505" s="145" t="s">
        <v>152</v>
      </c>
      <c r="F505" s="146" t="s">
        <v>876</v>
      </c>
      <c r="I505" s="147"/>
      <c r="L505" s="33"/>
      <c r="M505" s="148"/>
      <c r="T505" s="54"/>
      <c r="AT505" s="18" t="s">
        <v>152</v>
      </c>
      <c r="AU505" s="18" t="s">
        <v>81</v>
      </c>
    </row>
    <row r="506" spans="2:65" s="12" customFormat="1">
      <c r="B506" s="159"/>
      <c r="D506" s="160" t="s">
        <v>158</v>
      </c>
      <c r="E506" s="161" t="s">
        <v>19</v>
      </c>
      <c r="F506" s="162" t="s">
        <v>246</v>
      </c>
      <c r="H506" s="161" t="s">
        <v>19</v>
      </c>
      <c r="I506" s="163"/>
      <c r="L506" s="159"/>
      <c r="M506" s="164"/>
      <c r="T506" s="165"/>
      <c r="AT506" s="161" t="s">
        <v>158</v>
      </c>
      <c r="AU506" s="161" t="s">
        <v>81</v>
      </c>
      <c r="AV506" s="12" t="s">
        <v>79</v>
      </c>
      <c r="AW506" s="12" t="s">
        <v>33</v>
      </c>
      <c r="AX506" s="12" t="s">
        <v>72</v>
      </c>
      <c r="AY506" s="161" t="s">
        <v>143</v>
      </c>
    </row>
    <row r="507" spans="2:65" s="12" customFormat="1">
      <c r="B507" s="159"/>
      <c r="D507" s="160" t="s">
        <v>158</v>
      </c>
      <c r="E507" s="161" t="s">
        <v>19</v>
      </c>
      <c r="F507" s="162" t="s">
        <v>1894</v>
      </c>
      <c r="H507" s="161" t="s">
        <v>19</v>
      </c>
      <c r="I507" s="163"/>
      <c r="L507" s="159"/>
      <c r="M507" s="164"/>
      <c r="T507" s="165"/>
      <c r="AT507" s="161" t="s">
        <v>158</v>
      </c>
      <c r="AU507" s="161" t="s">
        <v>81</v>
      </c>
      <c r="AV507" s="12" t="s">
        <v>79</v>
      </c>
      <c r="AW507" s="12" t="s">
        <v>33</v>
      </c>
      <c r="AX507" s="12" t="s">
        <v>72</v>
      </c>
      <c r="AY507" s="161" t="s">
        <v>143</v>
      </c>
    </row>
    <row r="508" spans="2:65" s="13" customFormat="1">
      <c r="B508" s="166"/>
      <c r="D508" s="160" t="s">
        <v>158</v>
      </c>
      <c r="E508" s="167" t="s">
        <v>19</v>
      </c>
      <c r="F508" s="168" t="s">
        <v>1895</v>
      </c>
      <c r="H508" s="169">
        <v>1.5</v>
      </c>
      <c r="I508" s="170"/>
      <c r="L508" s="166"/>
      <c r="M508" s="171"/>
      <c r="T508" s="172"/>
      <c r="AT508" s="167" t="s">
        <v>158</v>
      </c>
      <c r="AU508" s="167" t="s">
        <v>81</v>
      </c>
      <c r="AV508" s="13" t="s">
        <v>81</v>
      </c>
      <c r="AW508" s="13" t="s">
        <v>33</v>
      </c>
      <c r="AX508" s="13" t="s">
        <v>79</v>
      </c>
      <c r="AY508" s="167" t="s">
        <v>143</v>
      </c>
    </row>
    <row r="509" spans="2:65" s="1" customFormat="1" ht="24.15" customHeight="1">
      <c r="B509" s="33"/>
      <c r="C509" s="132" t="s">
        <v>926</v>
      </c>
      <c r="D509" s="132" t="s">
        <v>146</v>
      </c>
      <c r="E509" s="133" t="s">
        <v>904</v>
      </c>
      <c r="F509" s="134" t="s">
        <v>905</v>
      </c>
      <c r="G509" s="135" t="s">
        <v>149</v>
      </c>
      <c r="H509" s="136">
        <v>30</v>
      </c>
      <c r="I509" s="137">
        <v>998</v>
      </c>
      <c r="J509" s="138">
        <f>ROUND(I509*H509,2)</f>
        <v>29940</v>
      </c>
      <c r="K509" s="134" t="s">
        <v>150</v>
      </c>
      <c r="L509" s="33"/>
      <c r="M509" s="139" t="s">
        <v>19</v>
      </c>
      <c r="N509" s="140" t="s">
        <v>43</v>
      </c>
      <c r="P509" s="141">
        <f>O509*H509</f>
        <v>0</v>
      </c>
      <c r="Q509" s="141">
        <v>0</v>
      </c>
      <c r="R509" s="141">
        <f>Q509*H509</f>
        <v>0</v>
      </c>
      <c r="S509" s="141">
        <v>0</v>
      </c>
      <c r="T509" s="142">
        <f>S509*H509</f>
        <v>0</v>
      </c>
      <c r="AR509" s="143" t="s">
        <v>168</v>
      </c>
      <c r="AT509" s="143" t="s">
        <v>146</v>
      </c>
      <c r="AU509" s="143" t="s">
        <v>81</v>
      </c>
      <c r="AY509" s="18" t="s">
        <v>143</v>
      </c>
      <c r="BE509" s="144">
        <f>IF(N509="základní",J509,0)</f>
        <v>29940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8" t="s">
        <v>79</v>
      </c>
      <c r="BK509" s="144">
        <f>ROUND(I509*H509,2)</f>
        <v>29940</v>
      </c>
      <c r="BL509" s="18" t="s">
        <v>168</v>
      </c>
      <c r="BM509" s="143" t="s">
        <v>1896</v>
      </c>
    </row>
    <row r="510" spans="2:65" s="1" customFormat="1">
      <c r="B510" s="33"/>
      <c r="D510" s="145" t="s">
        <v>152</v>
      </c>
      <c r="F510" s="146" t="s">
        <v>907</v>
      </c>
      <c r="I510" s="147"/>
      <c r="L510" s="33"/>
      <c r="M510" s="148"/>
      <c r="T510" s="54"/>
      <c r="AT510" s="18" t="s">
        <v>152</v>
      </c>
      <c r="AU510" s="18" t="s">
        <v>81</v>
      </c>
    </row>
    <row r="511" spans="2:65" s="12" customFormat="1">
      <c r="B511" s="159"/>
      <c r="D511" s="160" t="s">
        <v>158</v>
      </c>
      <c r="E511" s="161" t="s">
        <v>19</v>
      </c>
      <c r="F511" s="162" t="s">
        <v>859</v>
      </c>
      <c r="H511" s="161" t="s">
        <v>19</v>
      </c>
      <c r="I511" s="163"/>
      <c r="L511" s="159"/>
      <c r="M511" s="164"/>
      <c r="T511" s="165"/>
      <c r="AT511" s="161" t="s">
        <v>158</v>
      </c>
      <c r="AU511" s="161" t="s">
        <v>81</v>
      </c>
      <c r="AV511" s="12" t="s">
        <v>79</v>
      </c>
      <c r="AW511" s="12" t="s">
        <v>33</v>
      </c>
      <c r="AX511" s="12" t="s">
        <v>72</v>
      </c>
      <c r="AY511" s="161" t="s">
        <v>143</v>
      </c>
    </row>
    <row r="512" spans="2:65" s="13" customFormat="1">
      <c r="B512" s="166"/>
      <c r="D512" s="160" t="s">
        <v>158</v>
      </c>
      <c r="E512" s="167" t="s">
        <v>19</v>
      </c>
      <c r="F512" s="168" t="s">
        <v>1897</v>
      </c>
      <c r="H512" s="169">
        <v>30</v>
      </c>
      <c r="I512" s="170"/>
      <c r="L512" s="166"/>
      <c r="M512" s="171"/>
      <c r="T512" s="172"/>
      <c r="AT512" s="167" t="s">
        <v>158</v>
      </c>
      <c r="AU512" s="167" t="s">
        <v>81</v>
      </c>
      <c r="AV512" s="13" t="s">
        <v>81</v>
      </c>
      <c r="AW512" s="13" t="s">
        <v>33</v>
      </c>
      <c r="AX512" s="13" t="s">
        <v>72</v>
      </c>
      <c r="AY512" s="167" t="s">
        <v>143</v>
      </c>
    </row>
    <row r="513" spans="2:65" s="14" customFormat="1">
      <c r="B513" s="173"/>
      <c r="D513" s="160" t="s">
        <v>158</v>
      </c>
      <c r="E513" s="174" t="s">
        <v>19</v>
      </c>
      <c r="F513" s="175" t="s">
        <v>267</v>
      </c>
      <c r="H513" s="176">
        <v>30</v>
      </c>
      <c r="I513" s="177"/>
      <c r="L513" s="173"/>
      <c r="M513" s="178"/>
      <c r="T513" s="179"/>
      <c r="AT513" s="174" t="s">
        <v>158</v>
      </c>
      <c r="AU513" s="174" t="s">
        <v>81</v>
      </c>
      <c r="AV513" s="14" t="s">
        <v>168</v>
      </c>
      <c r="AW513" s="14" t="s">
        <v>33</v>
      </c>
      <c r="AX513" s="14" t="s">
        <v>79</v>
      </c>
      <c r="AY513" s="174" t="s">
        <v>143</v>
      </c>
    </row>
    <row r="514" spans="2:65" s="1" customFormat="1" ht="16.5" customHeight="1">
      <c r="B514" s="33"/>
      <c r="C514" s="149" t="s">
        <v>930</v>
      </c>
      <c r="D514" s="149" t="s">
        <v>154</v>
      </c>
      <c r="E514" s="150" t="s">
        <v>909</v>
      </c>
      <c r="F514" s="151" t="s">
        <v>910</v>
      </c>
      <c r="G514" s="152" t="s">
        <v>149</v>
      </c>
      <c r="H514" s="153">
        <v>30</v>
      </c>
      <c r="I514" s="154">
        <v>618</v>
      </c>
      <c r="J514" s="155">
        <f>ROUND(I514*H514,2)</f>
        <v>18540</v>
      </c>
      <c r="K514" s="151" t="s">
        <v>150</v>
      </c>
      <c r="L514" s="156"/>
      <c r="M514" s="157" t="s">
        <v>19</v>
      </c>
      <c r="N514" s="158" t="s">
        <v>43</v>
      </c>
      <c r="P514" s="141">
        <f>O514*H514</f>
        <v>0</v>
      </c>
      <c r="Q514" s="141">
        <v>1.7700000000000001E-3</v>
      </c>
      <c r="R514" s="141">
        <f>Q514*H514</f>
        <v>5.3100000000000001E-2</v>
      </c>
      <c r="S514" s="141">
        <v>0</v>
      </c>
      <c r="T514" s="142">
        <f>S514*H514</f>
        <v>0</v>
      </c>
      <c r="AR514" s="143" t="s">
        <v>144</v>
      </c>
      <c r="AT514" s="143" t="s">
        <v>154</v>
      </c>
      <c r="AU514" s="143" t="s">
        <v>81</v>
      </c>
      <c r="AY514" s="18" t="s">
        <v>143</v>
      </c>
      <c r="BE514" s="144">
        <f>IF(N514="základní",J514,0)</f>
        <v>18540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8" t="s">
        <v>79</v>
      </c>
      <c r="BK514" s="144">
        <f>ROUND(I514*H514,2)</f>
        <v>18540</v>
      </c>
      <c r="BL514" s="18" t="s">
        <v>168</v>
      </c>
      <c r="BM514" s="143" t="s">
        <v>1898</v>
      </c>
    </row>
    <row r="515" spans="2:65" s="1" customFormat="1" ht="24.15" customHeight="1">
      <c r="B515" s="33"/>
      <c r="C515" s="132" t="s">
        <v>934</v>
      </c>
      <c r="D515" s="132" t="s">
        <v>146</v>
      </c>
      <c r="E515" s="133" t="s">
        <v>1899</v>
      </c>
      <c r="F515" s="134" t="s">
        <v>1900</v>
      </c>
      <c r="G515" s="135" t="s">
        <v>149</v>
      </c>
      <c r="H515" s="136">
        <v>1</v>
      </c>
      <c r="I515" s="137">
        <v>499</v>
      </c>
      <c r="J515" s="138">
        <f>ROUND(I515*H515,2)</f>
        <v>499</v>
      </c>
      <c r="K515" s="134" t="s">
        <v>150</v>
      </c>
      <c r="L515" s="33"/>
      <c r="M515" s="139" t="s">
        <v>19</v>
      </c>
      <c r="N515" s="140" t="s">
        <v>43</v>
      </c>
      <c r="P515" s="141">
        <f>O515*H515</f>
        <v>0</v>
      </c>
      <c r="Q515" s="141">
        <v>0</v>
      </c>
      <c r="R515" s="141">
        <f>Q515*H515</f>
        <v>0</v>
      </c>
      <c r="S515" s="141">
        <v>0</v>
      </c>
      <c r="T515" s="142">
        <f>S515*H515</f>
        <v>0</v>
      </c>
      <c r="AR515" s="143" t="s">
        <v>168</v>
      </c>
      <c r="AT515" s="143" t="s">
        <v>146</v>
      </c>
      <c r="AU515" s="143" t="s">
        <v>81</v>
      </c>
      <c r="AY515" s="18" t="s">
        <v>143</v>
      </c>
      <c r="BE515" s="144">
        <f>IF(N515="základní",J515,0)</f>
        <v>499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8" t="s">
        <v>79</v>
      </c>
      <c r="BK515" s="144">
        <f>ROUND(I515*H515,2)</f>
        <v>499</v>
      </c>
      <c r="BL515" s="18" t="s">
        <v>168</v>
      </c>
      <c r="BM515" s="143" t="s">
        <v>1901</v>
      </c>
    </row>
    <row r="516" spans="2:65" s="1" customFormat="1">
      <c r="B516" s="33"/>
      <c r="D516" s="145" t="s">
        <v>152</v>
      </c>
      <c r="F516" s="146" t="s">
        <v>1902</v>
      </c>
      <c r="I516" s="147"/>
      <c r="L516" s="33"/>
      <c r="M516" s="148"/>
      <c r="T516" s="54"/>
      <c r="AT516" s="18" t="s">
        <v>152</v>
      </c>
      <c r="AU516" s="18" t="s">
        <v>81</v>
      </c>
    </row>
    <row r="517" spans="2:65" s="12" customFormat="1">
      <c r="B517" s="159"/>
      <c r="D517" s="160" t="s">
        <v>158</v>
      </c>
      <c r="E517" s="161" t="s">
        <v>19</v>
      </c>
      <c r="F517" s="162" t="s">
        <v>859</v>
      </c>
      <c r="H517" s="161" t="s">
        <v>19</v>
      </c>
      <c r="I517" s="163"/>
      <c r="L517" s="159"/>
      <c r="M517" s="164"/>
      <c r="T517" s="165"/>
      <c r="AT517" s="161" t="s">
        <v>158</v>
      </c>
      <c r="AU517" s="161" t="s">
        <v>81</v>
      </c>
      <c r="AV517" s="12" t="s">
        <v>79</v>
      </c>
      <c r="AW517" s="12" t="s">
        <v>33</v>
      </c>
      <c r="AX517" s="12" t="s">
        <v>72</v>
      </c>
      <c r="AY517" s="161" t="s">
        <v>143</v>
      </c>
    </row>
    <row r="518" spans="2:65" s="13" customFormat="1">
      <c r="B518" s="166"/>
      <c r="D518" s="160" t="s">
        <v>158</v>
      </c>
      <c r="E518" s="167" t="s">
        <v>19</v>
      </c>
      <c r="F518" s="168" t="s">
        <v>79</v>
      </c>
      <c r="H518" s="169">
        <v>1</v>
      </c>
      <c r="I518" s="170"/>
      <c r="L518" s="166"/>
      <c r="M518" s="171"/>
      <c r="T518" s="172"/>
      <c r="AT518" s="167" t="s">
        <v>158</v>
      </c>
      <c r="AU518" s="167" t="s">
        <v>81</v>
      </c>
      <c r="AV518" s="13" t="s">
        <v>81</v>
      </c>
      <c r="AW518" s="13" t="s">
        <v>33</v>
      </c>
      <c r="AX518" s="13" t="s">
        <v>79</v>
      </c>
      <c r="AY518" s="167" t="s">
        <v>143</v>
      </c>
    </row>
    <row r="519" spans="2:65" s="1" customFormat="1" ht="16.5" customHeight="1">
      <c r="B519" s="33"/>
      <c r="C519" s="149" t="s">
        <v>940</v>
      </c>
      <c r="D519" s="149" t="s">
        <v>154</v>
      </c>
      <c r="E519" s="150" t="s">
        <v>1903</v>
      </c>
      <c r="F519" s="151" t="s">
        <v>1904</v>
      </c>
      <c r="G519" s="152" t="s">
        <v>149</v>
      </c>
      <c r="H519" s="153">
        <v>1</v>
      </c>
      <c r="I519" s="154">
        <v>2538</v>
      </c>
      <c r="J519" s="155">
        <f>ROUND(I519*H519,2)</f>
        <v>2538</v>
      </c>
      <c r="K519" s="151" t="s">
        <v>150</v>
      </c>
      <c r="L519" s="156"/>
      <c r="M519" s="157" t="s">
        <v>19</v>
      </c>
      <c r="N519" s="158" t="s">
        <v>43</v>
      </c>
      <c r="P519" s="141">
        <f>O519*H519</f>
        <v>0</v>
      </c>
      <c r="Q519" s="141">
        <v>4.1200000000000004E-3</v>
      </c>
      <c r="R519" s="141">
        <f>Q519*H519</f>
        <v>4.1200000000000004E-3</v>
      </c>
      <c r="S519" s="141">
        <v>0</v>
      </c>
      <c r="T519" s="142">
        <f>S519*H519</f>
        <v>0</v>
      </c>
      <c r="AR519" s="143" t="s">
        <v>144</v>
      </c>
      <c r="AT519" s="143" t="s">
        <v>154</v>
      </c>
      <c r="AU519" s="143" t="s">
        <v>81</v>
      </c>
      <c r="AY519" s="18" t="s">
        <v>143</v>
      </c>
      <c r="BE519" s="144">
        <f>IF(N519="základní",J519,0)</f>
        <v>2538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8" t="s">
        <v>79</v>
      </c>
      <c r="BK519" s="144">
        <f>ROUND(I519*H519,2)</f>
        <v>2538</v>
      </c>
      <c r="BL519" s="18" t="s">
        <v>168</v>
      </c>
      <c r="BM519" s="143" t="s">
        <v>1905</v>
      </c>
    </row>
    <row r="520" spans="2:65" s="1" customFormat="1" ht="24.15" customHeight="1">
      <c r="B520" s="33"/>
      <c r="C520" s="132" t="s">
        <v>944</v>
      </c>
      <c r="D520" s="132" t="s">
        <v>146</v>
      </c>
      <c r="E520" s="133" t="s">
        <v>913</v>
      </c>
      <c r="F520" s="134" t="s">
        <v>914</v>
      </c>
      <c r="G520" s="135" t="s">
        <v>149</v>
      </c>
      <c r="H520" s="136">
        <v>8</v>
      </c>
      <c r="I520" s="137">
        <v>2235</v>
      </c>
      <c r="J520" s="138">
        <f>ROUND(I520*H520,2)</f>
        <v>17880</v>
      </c>
      <c r="K520" s="134" t="s">
        <v>150</v>
      </c>
      <c r="L520" s="33"/>
      <c r="M520" s="139" t="s">
        <v>19</v>
      </c>
      <c r="N520" s="140" t="s">
        <v>43</v>
      </c>
      <c r="P520" s="141">
        <f>O520*H520</f>
        <v>0</v>
      </c>
      <c r="Q520" s="141">
        <v>0</v>
      </c>
      <c r="R520" s="141">
        <f>Q520*H520</f>
        <v>0</v>
      </c>
      <c r="S520" s="141">
        <v>0</v>
      </c>
      <c r="T520" s="142">
        <f>S520*H520</f>
        <v>0</v>
      </c>
      <c r="AR520" s="143" t="s">
        <v>168</v>
      </c>
      <c r="AT520" s="143" t="s">
        <v>146</v>
      </c>
      <c r="AU520" s="143" t="s">
        <v>81</v>
      </c>
      <c r="AY520" s="18" t="s">
        <v>143</v>
      </c>
      <c r="BE520" s="144">
        <f>IF(N520="základní",J520,0)</f>
        <v>17880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8" t="s">
        <v>79</v>
      </c>
      <c r="BK520" s="144">
        <f>ROUND(I520*H520,2)</f>
        <v>17880</v>
      </c>
      <c r="BL520" s="18" t="s">
        <v>168</v>
      </c>
      <c r="BM520" s="143" t="s">
        <v>1906</v>
      </c>
    </row>
    <row r="521" spans="2:65" s="1" customFormat="1">
      <c r="B521" s="33"/>
      <c r="D521" s="145" t="s">
        <v>152</v>
      </c>
      <c r="F521" s="146" t="s">
        <v>916</v>
      </c>
      <c r="I521" s="147"/>
      <c r="L521" s="33"/>
      <c r="M521" s="148"/>
      <c r="T521" s="54"/>
      <c r="AT521" s="18" t="s">
        <v>152</v>
      </c>
      <c r="AU521" s="18" t="s">
        <v>81</v>
      </c>
    </row>
    <row r="522" spans="2:65" s="1" customFormat="1" ht="16.5" customHeight="1">
      <c r="B522" s="33"/>
      <c r="C522" s="149" t="s">
        <v>949</v>
      </c>
      <c r="D522" s="149" t="s">
        <v>154</v>
      </c>
      <c r="E522" s="150" t="s">
        <v>918</v>
      </c>
      <c r="F522" s="151" t="s">
        <v>919</v>
      </c>
      <c r="G522" s="152" t="s">
        <v>149</v>
      </c>
      <c r="H522" s="153">
        <v>2</v>
      </c>
      <c r="I522" s="154">
        <v>1997</v>
      </c>
      <c r="J522" s="155">
        <f>ROUND(I522*H522,2)</f>
        <v>3994</v>
      </c>
      <c r="K522" s="151" t="s">
        <v>19</v>
      </c>
      <c r="L522" s="156"/>
      <c r="M522" s="157" t="s">
        <v>19</v>
      </c>
      <c r="N522" s="158" t="s">
        <v>43</v>
      </c>
      <c r="P522" s="141">
        <f>O522*H522</f>
        <v>0</v>
      </c>
      <c r="Q522" s="141">
        <v>3.5000000000000001E-3</v>
      </c>
      <c r="R522" s="141">
        <f>Q522*H522</f>
        <v>7.0000000000000001E-3</v>
      </c>
      <c r="S522" s="141">
        <v>0</v>
      </c>
      <c r="T522" s="142">
        <f>S522*H522</f>
        <v>0</v>
      </c>
      <c r="AR522" s="143" t="s">
        <v>144</v>
      </c>
      <c r="AT522" s="143" t="s">
        <v>154</v>
      </c>
      <c r="AU522" s="143" t="s">
        <v>81</v>
      </c>
      <c r="AY522" s="18" t="s">
        <v>143</v>
      </c>
      <c r="BE522" s="144">
        <f>IF(N522="základní",J522,0)</f>
        <v>3994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8" t="s">
        <v>79</v>
      </c>
      <c r="BK522" s="144">
        <f>ROUND(I522*H522,2)</f>
        <v>3994</v>
      </c>
      <c r="BL522" s="18" t="s">
        <v>168</v>
      </c>
      <c r="BM522" s="143" t="s">
        <v>1907</v>
      </c>
    </row>
    <row r="523" spans="2:65" s="12" customFormat="1">
      <c r="B523" s="159"/>
      <c r="D523" s="160" t="s">
        <v>158</v>
      </c>
      <c r="E523" s="161" t="s">
        <v>19</v>
      </c>
      <c r="F523" s="162" t="s">
        <v>859</v>
      </c>
      <c r="H523" s="161" t="s">
        <v>19</v>
      </c>
      <c r="I523" s="163"/>
      <c r="L523" s="159"/>
      <c r="M523" s="164"/>
      <c r="T523" s="165"/>
      <c r="AT523" s="161" t="s">
        <v>158</v>
      </c>
      <c r="AU523" s="161" t="s">
        <v>81</v>
      </c>
      <c r="AV523" s="12" t="s">
        <v>79</v>
      </c>
      <c r="AW523" s="12" t="s">
        <v>33</v>
      </c>
      <c r="AX523" s="12" t="s">
        <v>72</v>
      </c>
      <c r="AY523" s="161" t="s">
        <v>143</v>
      </c>
    </row>
    <row r="524" spans="2:65" s="12" customFormat="1">
      <c r="B524" s="159"/>
      <c r="D524" s="160" t="s">
        <v>158</v>
      </c>
      <c r="E524" s="161" t="s">
        <v>19</v>
      </c>
      <c r="F524" s="162" t="s">
        <v>161</v>
      </c>
      <c r="H524" s="161" t="s">
        <v>19</v>
      </c>
      <c r="I524" s="163"/>
      <c r="L524" s="159"/>
      <c r="M524" s="164"/>
      <c r="T524" s="165"/>
      <c r="AT524" s="161" t="s">
        <v>158</v>
      </c>
      <c r="AU524" s="161" t="s">
        <v>81</v>
      </c>
      <c r="AV524" s="12" t="s">
        <v>79</v>
      </c>
      <c r="AW524" s="12" t="s">
        <v>33</v>
      </c>
      <c r="AX524" s="12" t="s">
        <v>72</v>
      </c>
      <c r="AY524" s="161" t="s">
        <v>143</v>
      </c>
    </row>
    <row r="525" spans="2:65" s="13" customFormat="1">
      <c r="B525" s="166"/>
      <c r="D525" s="160" t="s">
        <v>158</v>
      </c>
      <c r="E525" s="167" t="s">
        <v>19</v>
      </c>
      <c r="F525" s="168" t="s">
        <v>81</v>
      </c>
      <c r="H525" s="169">
        <v>2</v>
      </c>
      <c r="I525" s="170"/>
      <c r="L525" s="166"/>
      <c r="M525" s="171"/>
      <c r="T525" s="172"/>
      <c r="AT525" s="167" t="s">
        <v>158</v>
      </c>
      <c r="AU525" s="167" t="s">
        <v>81</v>
      </c>
      <c r="AV525" s="13" t="s">
        <v>81</v>
      </c>
      <c r="AW525" s="13" t="s">
        <v>33</v>
      </c>
      <c r="AX525" s="13" t="s">
        <v>79</v>
      </c>
      <c r="AY525" s="167" t="s">
        <v>143</v>
      </c>
    </row>
    <row r="526" spans="2:65" s="1" customFormat="1" ht="16.5" customHeight="1">
      <c r="B526" s="33"/>
      <c r="C526" s="149" t="s">
        <v>953</v>
      </c>
      <c r="D526" s="149" t="s">
        <v>154</v>
      </c>
      <c r="E526" s="150" t="s">
        <v>1908</v>
      </c>
      <c r="F526" s="151" t="s">
        <v>1909</v>
      </c>
      <c r="G526" s="152" t="s">
        <v>149</v>
      </c>
      <c r="H526" s="153">
        <v>3</v>
      </c>
      <c r="I526" s="154">
        <v>1997</v>
      </c>
      <c r="J526" s="155">
        <f>ROUND(I526*H526,2)</f>
        <v>5991</v>
      </c>
      <c r="K526" s="151" t="s">
        <v>19</v>
      </c>
      <c r="L526" s="156"/>
      <c r="M526" s="157" t="s">
        <v>19</v>
      </c>
      <c r="N526" s="158" t="s">
        <v>43</v>
      </c>
      <c r="P526" s="141">
        <f>O526*H526</f>
        <v>0</v>
      </c>
      <c r="Q526" s="141">
        <v>3.5000000000000001E-3</v>
      </c>
      <c r="R526" s="141">
        <f>Q526*H526</f>
        <v>1.0500000000000001E-2</v>
      </c>
      <c r="S526" s="141">
        <v>0</v>
      </c>
      <c r="T526" s="142">
        <f>S526*H526</f>
        <v>0</v>
      </c>
      <c r="AR526" s="143" t="s">
        <v>144</v>
      </c>
      <c r="AT526" s="143" t="s">
        <v>154</v>
      </c>
      <c r="AU526" s="143" t="s">
        <v>81</v>
      </c>
      <c r="AY526" s="18" t="s">
        <v>143</v>
      </c>
      <c r="BE526" s="144">
        <f>IF(N526="základní",J526,0)</f>
        <v>5991</v>
      </c>
      <c r="BF526" s="144">
        <f>IF(N526="snížená",J526,0)</f>
        <v>0</v>
      </c>
      <c r="BG526" s="144">
        <f>IF(N526="zákl. přenesená",J526,0)</f>
        <v>0</v>
      </c>
      <c r="BH526" s="144">
        <f>IF(N526="sníž. přenesená",J526,0)</f>
        <v>0</v>
      </c>
      <c r="BI526" s="144">
        <f>IF(N526="nulová",J526,0)</f>
        <v>0</v>
      </c>
      <c r="BJ526" s="18" t="s">
        <v>79</v>
      </c>
      <c r="BK526" s="144">
        <f>ROUND(I526*H526,2)</f>
        <v>5991</v>
      </c>
      <c r="BL526" s="18" t="s">
        <v>168</v>
      </c>
      <c r="BM526" s="143" t="s">
        <v>1910</v>
      </c>
    </row>
    <row r="527" spans="2:65" s="12" customFormat="1">
      <c r="B527" s="159"/>
      <c r="D527" s="160" t="s">
        <v>158</v>
      </c>
      <c r="E527" s="161" t="s">
        <v>19</v>
      </c>
      <c r="F527" s="162" t="s">
        <v>859</v>
      </c>
      <c r="H527" s="161" t="s">
        <v>19</v>
      </c>
      <c r="I527" s="163"/>
      <c r="L527" s="159"/>
      <c r="M527" s="164"/>
      <c r="T527" s="165"/>
      <c r="AT527" s="161" t="s">
        <v>158</v>
      </c>
      <c r="AU527" s="161" t="s">
        <v>81</v>
      </c>
      <c r="AV527" s="12" t="s">
        <v>79</v>
      </c>
      <c r="AW527" s="12" t="s">
        <v>33</v>
      </c>
      <c r="AX527" s="12" t="s">
        <v>72</v>
      </c>
      <c r="AY527" s="161" t="s">
        <v>143</v>
      </c>
    </row>
    <row r="528" spans="2:65" s="12" customFormat="1">
      <c r="B528" s="159"/>
      <c r="D528" s="160" t="s">
        <v>158</v>
      </c>
      <c r="E528" s="161" t="s">
        <v>19</v>
      </c>
      <c r="F528" s="162" t="s">
        <v>161</v>
      </c>
      <c r="H528" s="161" t="s">
        <v>19</v>
      </c>
      <c r="I528" s="163"/>
      <c r="L528" s="159"/>
      <c r="M528" s="164"/>
      <c r="T528" s="165"/>
      <c r="AT528" s="161" t="s">
        <v>158</v>
      </c>
      <c r="AU528" s="161" t="s">
        <v>81</v>
      </c>
      <c r="AV528" s="12" t="s">
        <v>79</v>
      </c>
      <c r="AW528" s="12" t="s">
        <v>33</v>
      </c>
      <c r="AX528" s="12" t="s">
        <v>72</v>
      </c>
      <c r="AY528" s="161" t="s">
        <v>143</v>
      </c>
    </row>
    <row r="529" spans="2:65" s="13" customFormat="1">
      <c r="B529" s="166"/>
      <c r="D529" s="160" t="s">
        <v>158</v>
      </c>
      <c r="E529" s="167" t="s">
        <v>19</v>
      </c>
      <c r="F529" s="168" t="s">
        <v>163</v>
      </c>
      <c r="H529" s="169">
        <v>3</v>
      </c>
      <c r="I529" s="170"/>
      <c r="L529" s="166"/>
      <c r="M529" s="171"/>
      <c r="T529" s="172"/>
      <c r="AT529" s="167" t="s">
        <v>158</v>
      </c>
      <c r="AU529" s="167" t="s">
        <v>81</v>
      </c>
      <c r="AV529" s="13" t="s">
        <v>81</v>
      </c>
      <c r="AW529" s="13" t="s">
        <v>33</v>
      </c>
      <c r="AX529" s="13" t="s">
        <v>79</v>
      </c>
      <c r="AY529" s="167" t="s">
        <v>143</v>
      </c>
    </row>
    <row r="530" spans="2:65" s="1" customFormat="1" ht="16.5" customHeight="1">
      <c r="B530" s="33"/>
      <c r="C530" s="149" t="s">
        <v>958</v>
      </c>
      <c r="D530" s="149" t="s">
        <v>154</v>
      </c>
      <c r="E530" s="150" t="s">
        <v>1911</v>
      </c>
      <c r="F530" s="151" t="s">
        <v>1912</v>
      </c>
      <c r="G530" s="152" t="s">
        <v>149</v>
      </c>
      <c r="H530" s="153">
        <v>3</v>
      </c>
      <c r="I530" s="154">
        <v>1997</v>
      </c>
      <c r="J530" s="155">
        <f>ROUND(I530*H530,2)</f>
        <v>5991</v>
      </c>
      <c r="K530" s="151" t="s">
        <v>19</v>
      </c>
      <c r="L530" s="156"/>
      <c r="M530" s="157" t="s">
        <v>19</v>
      </c>
      <c r="N530" s="158" t="s">
        <v>43</v>
      </c>
      <c r="P530" s="141">
        <f>O530*H530</f>
        <v>0</v>
      </c>
      <c r="Q530" s="141">
        <v>3.8E-3</v>
      </c>
      <c r="R530" s="141">
        <f>Q530*H530</f>
        <v>1.14E-2</v>
      </c>
      <c r="S530" s="141">
        <v>0</v>
      </c>
      <c r="T530" s="142">
        <f>S530*H530</f>
        <v>0</v>
      </c>
      <c r="AR530" s="143" t="s">
        <v>144</v>
      </c>
      <c r="AT530" s="143" t="s">
        <v>154</v>
      </c>
      <c r="AU530" s="143" t="s">
        <v>81</v>
      </c>
      <c r="AY530" s="18" t="s">
        <v>143</v>
      </c>
      <c r="BE530" s="144">
        <f>IF(N530="základní",J530,0)</f>
        <v>5991</v>
      </c>
      <c r="BF530" s="144">
        <f>IF(N530="snížená",J530,0)</f>
        <v>0</v>
      </c>
      <c r="BG530" s="144">
        <f>IF(N530="zákl. přenesená",J530,0)</f>
        <v>0</v>
      </c>
      <c r="BH530" s="144">
        <f>IF(N530="sníž. přenesená",J530,0)</f>
        <v>0</v>
      </c>
      <c r="BI530" s="144">
        <f>IF(N530="nulová",J530,0)</f>
        <v>0</v>
      </c>
      <c r="BJ530" s="18" t="s">
        <v>79</v>
      </c>
      <c r="BK530" s="144">
        <f>ROUND(I530*H530,2)</f>
        <v>5991</v>
      </c>
      <c r="BL530" s="18" t="s">
        <v>168</v>
      </c>
      <c r="BM530" s="143" t="s">
        <v>1913</v>
      </c>
    </row>
    <row r="531" spans="2:65" s="12" customFormat="1">
      <c r="B531" s="159"/>
      <c r="D531" s="160" t="s">
        <v>158</v>
      </c>
      <c r="E531" s="161" t="s">
        <v>19</v>
      </c>
      <c r="F531" s="162" t="s">
        <v>859</v>
      </c>
      <c r="H531" s="161" t="s">
        <v>19</v>
      </c>
      <c r="I531" s="163"/>
      <c r="L531" s="159"/>
      <c r="M531" s="164"/>
      <c r="T531" s="165"/>
      <c r="AT531" s="161" t="s">
        <v>158</v>
      </c>
      <c r="AU531" s="161" t="s">
        <v>81</v>
      </c>
      <c r="AV531" s="12" t="s">
        <v>79</v>
      </c>
      <c r="AW531" s="12" t="s">
        <v>33</v>
      </c>
      <c r="AX531" s="12" t="s">
        <v>72</v>
      </c>
      <c r="AY531" s="161" t="s">
        <v>143</v>
      </c>
    </row>
    <row r="532" spans="2:65" s="12" customFormat="1">
      <c r="B532" s="159"/>
      <c r="D532" s="160" t="s">
        <v>158</v>
      </c>
      <c r="E532" s="161" t="s">
        <v>19</v>
      </c>
      <c r="F532" s="162" t="s">
        <v>161</v>
      </c>
      <c r="H532" s="161" t="s">
        <v>19</v>
      </c>
      <c r="I532" s="163"/>
      <c r="L532" s="159"/>
      <c r="M532" s="164"/>
      <c r="T532" s="165"/>
      <c r="AT532" s="161" t="s">
        <v>158</v>
      </c>
      <c r="AU532" s="161" t="s">
        <v>81</v>
      </c>
      <c r="AV532" s="12" t="s">
        <v>79</v>
      </c>
      <c r="AW532" s="12" t="s">
        <v>33</v>
      </c>
      <c r="AX532" s="12" t="s">
        <v>72</v>
      </c>
      <c r="AY532" s="161" t="s">
        <v>143</v>
      </c>
    </row>
    <row r="533" spans="2:65" s="13" customFormat="1">
      <c r="B533" s="166"/>
      <c r="D533" s="160" t="s">
        <v>158</v>
      </c>
      <c r="E533" s="167" t="s">
        <v>19</v>
      </c>
      <c r="F533" s="168" t="s">
        <v>163</v>
      </c>
      <c r="H533" s="169">
        <v>3</v>
      </c>
      <c r="I533" s="170"/>
      <c r="L533" s="166"/>
      <c r="M533" s="171"/>
      <c r="T533" s="172"/>
      <c r="AT533" s="167" t="s">
        <v>158</v>
      </c>
      <c r="AU533" s="167" t="s">
        <v>81</v>
      </c>
      <c r="AV533" s="13" t="s">
        <v>81</v>
      </c>
      <c r="AW533" s="13" t="s">
        <v>33</v>
      </c>
      <c r="AX533" s="13" t="s">
        <v>79</v>
      </c>
      <c r="AY533" s="167" t="s">
        <v>143</v>
      </c>
    </row>
    <row r="534" spans="2:65" s="1" customFormat="1" ht="24.15" customHeight="1">
      <c r="B534" s="33"/>
      <c r="C534" s="132" t="s">
        <v>962</v>
      </c>
      <c r="D534" s="132" t="s">
        <v>146</v>
      </c>
      <c r="E534" s="133" t="s">
        <v>922</v>
      </c>
      <c r="F534" s="134" t="s">
        <v>923</v>
      </c>
      <c r="G534" s="135" t="s">
        <v>149</v>
      </c>
      <c r="H534" s="136">
        <v>10</v>
      </c>
      <c r="I534" s="137">
        <v>1440</v>
      </c>
      <c r="J534" s="138">
        <f>ROUND(I534*H534,2)</f>
        <v>14400</v>
      </c>
      <c r="K534" s="134" t="s">
        <v>150</v>
      </c>
      <c r="L534" s="33"/>
      <c r="M534" s="139" t="s">
        <v>19</v>
      </c>
      <c r="N534" s="140" t="s">
        <v>43</v>
      </c>
      <c r="P534" s="141">
        <f>O534*H534</f>
        <v>0</v>
      </c>
      <c r="Q534" s="141">
        <v>0</v>
      </c>
      <c r="R534" s="141">
        <f>Q534*H534</f>
        <v>0</v>
      </c>
      <c r="S534" s="141">
        <v>0</v>
      </c>
      <c r="T534" s="142">
        <f>S534*H534</f>
        <v>0</v>
      </c>
      <c r="AR534" s="143" t="s">
        <v>168</v>
      </c>
      <c r="AT534" s="143" t="s">
        <v>146</v>
      </c>
      <c r="AU534" s="143" t="s">
        <v>81</v>
      </c>
      <c r="AY534" s="18" t="s">
        <v>143</v>
      </c>
      <c r="BE534" s="144">
        <f>IF(N534="základní",J534,0)</f>
        <v>14400</v>
      </c>
      <c r="BF534" s="144">
        <f>IF(N534="snížená",J534,0)</f>
        <v>0</v>
      </c>
      <c r="BG534" s="144">
        <f>IF(N534="zákl. přenesená",J534,0)</f>
        <v>0</v>
      </c>
      <c r="BH534" s="144">
        <f>IF(N534="sníž. přenesená",J534,0)</f>
        <v>0</v>
      </c>
      <c r="BI534" s="144">
        <f>IF(N534="nulová",J534,0)</f>
        <v>0</v>
      </c>
      <c r="BJ534" s="18" t="s">
        <v>79</v>
      </c>
      <c r="BK534" s="144">
        <f>ROUND(I534*H534,2)</f>
        <v>14400</v>
      </c>
      <c r="BL534" s="18" t="s">
        <v>168</v>
      </c>
      <c r="BM534" s="143" t="s">
        <v>1914</v>
      </c>
    </row>
    <row r="535" spans="2:65" s="1" customFormat="1">
      <c r="B535" s="33"/>
      <c r="D535" s="145" t="s">
        <v>152</v>
      </c>
      <c r="F535" s="146" t="s">
        <v>925</v>
      </c>
      <c r="I535" s="147"/>
      <c r="L535" s="33"/>
      <c r="M535" s="148"/>
      <c r="T535" s="54"/>
      <c r="AT535" s="18" t="s">
        <v>152</v>
      </c>
      <c r="AU535" s="18" t="s">
        <v>81</v>
      </c>
    </row>
    <row r="536" spans="2:65" s="1" customFormat="1" ht="16.5" customHeight="1">
      <c r="B536" s="33"/>
      <c r="C536" s="149" t="s">
        <v>967</v>
      </c>
      <c r="D536" s="149" t="s">
        <v>154</v>
      </c>
      <c r="E536" s="150" t="s">
        <v>927</v>
      </c>
      <c r="F536" s="151" t="s">
        <v>928</v>
      </c>
      <c r="G536" s="152" t="s">
        <v>149</v>
      </c>
      <c r="H536" s="153">
        <v>5</v>
      </c>
      <c r="I536" s="154">
        <v>536.9</v>
      </c>
      <c r="J536" s="155">
        <f>ROUND(I536*H536,2)</f>
        <v>2684.5</v>
      </c>
      <c r="K536" s="151" t="s">
        <v>19</v>
      </c>
      <c r="L536" s="156"/>
      <c r="M536" s="157" t="s">
        <v>19</v>
      </c>
      <c r="N536" s="158" t="s">
        <v>43</v>
      </c>
      <c r="P536" s="141">
        <f>O536*H536</f>
        <v>0</v>
      </c>
      <c r="Q536" s="141">
        <v>1.34E-3</v>
      </c>
      <c r="R536" s="141">
        <f>Q536*H536</f>
        <v>6.7000000000000002E-3</v>
      </c>
      <c r="S536" s="141">
        <v>0</v>
      </c>
      <c r="T536" s="142">
        <f>S536*H536</f>
        <v>0</v>
      </c>
      <c r="AR536" s="143" t="s">
        <v>144</v>
      </c>
      <c r="AT536" s="143" t="s">
        <v>154</v>
      </c>
      <c r="AU536" s="143" t="s">
        <v>81</v>
      </c>
      <c r="AY536" s="18" t="s">
        <v>143</v>
      </c>
      <c r="BE536" s="144">
        <f>IF(N536="základní",J536,0)</f>
        <v>2684.5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8" t="s">
        <v>79</v>
      </c>
      <c r="BK536" s="144">
        <f>ROUND(I536*H536,2)</f>
        <v>2684.5</v>
      </c>
      <c r="BL536" s="18" t="s">
        <v>168</v>
      </c>
      <c r="BM536" s="143" t="s">
        <v>1915</v>
      </c>
    </row>
    <row r="537" spans="2:65" s="12" customFormat="1">
      <c r="B537" s="159"/>
      <c r="D537" s="160" t="s">
        <v>158</v>
      </c>
      <c r="E537" s="161" t="s">
        <v>19</v>
      </c>
      <c r="F537" s="162" t="s">
        <v>859</v>
      </c>
      <c r="H537" s="161" t="s">
        <v>19</v>
      </c>
      <c r="I537" s="163"/>
      <c r="L537" s="159"/>
      <c r="M537" s="164"/>
      <c r="T537" s="165"/>
      <c r="AT537" s="161" t="s">
        <v>158</v>
      </c>
      <c r="AU537" s="161" t="s">
        <v>81</v>
      </c>
      <c r="AV537" s="12" t="s">
        <v>79</v>
      </c>
      <c r="AW537" s="12" t="s">
        <v>33</v>
      </c>
      <c r="AX537" s="12" t="s">
        <v>72</v>
      </c>
      <c r="AY537" s="161" t="s">
        <v>143</v>
      </c>
    </row>
    <row r="538" spans="2:65" s="12" customFormat="1">
      <c r="B538" s="159"/>
      <c r="D538" s="160" t="s">
        <v>158</v>
      </c>
      <c r="E538" s="161" t="s">
        <v>19</v>
      </c>
      <c r="F538" s="162" t="s">
        <v>161</v>
      </c>
      <c r="H538" s="161" t="s">
        <v>19</v>
      </c>
      <c r="I538" s="163"/>
      <c r="L538" s="159"/>
      <c r="M538" s="164"/>
      <c r="T538" s="165"/>
      <c r="AT538" s="161" t="s">
        <v>158</v>
      </c>
      <c r="AU538" s="161" t="s">
        <v>81</v>
      </c>
      <c r="AV538" s="12" t="s">
        <v>79</v>
      </c>
      <c r="AW538" s="12" t="s">
        <v>33</v>
      </c>
      <c r="AX538" s="12" t="s">
        <v>72</v>
      </c>
      <c r="AY538" s="161" t="s">
        <v>143</v>
      </c>
    </row>
    <row r="539" spans="2:65" s="13" customFormat="1">
      <c r="B539" s="166"/>
      <c r="D539" s="160" t="s">
        <v>158</v>
      </c>
      <c r="E539" s="167" t="s">
        <v>19</v>
      </c>
      <c r="F539" s="168" t="s">
        <v>172</v>
      </c>
      <c r="H539" s="169">
        <v>5</v>
      </c>
      <c r="I539" s="170"/>
      <c r="L539" s="166"/>
      <c r="M539" s="171"/>
      <c r="T539" s="172"/>
      <c r="AT539" s="167" t="s">
        <v>158</v>
      </c>
      <c r="AU539" s="167" t="s">
        <v>81</v>
      </c>
      <c r="AV539" s="13" t="s">
        <v>81</v>
      </c>
      <c r="AW539" s="13" t="s">
        <v>33</v>
      </c>
      <c r="AX539" s="13" t="s">
        <v>79</v>
      </c>
      <c r="AY539" s="167" t="s">
        <v>143</v>
      </c>
    </row>
    <row r="540" spans="2:65" s="1" customFormat="1" ht="16.5" customHeight="1">
      <c r="B540" s="33"/>
      <c r="C540" s="149" t="s">
        <v>402</v>
      </c>
      <c r="D540" s="149" t="s">
        <v>154</v>
      </c>
      <c r="E540" s="150" t="s">
        <v>931</v>
      </c>
      <c r="F540" s="151" t="s">
        <v>932</v>
      </c>
      <c r="G540" s="152" t="s">
        <v>149</v>
      </c>
      <c r="H540" s="153">
        <v>5</v>
      </c>
      <c r="I540" s="154">
        <v>1273.5999999999999</v>
      </c>
      <c r="J540" s="155">
        <f>ROUND(I540*H540,2)</f>
        <v>6368</v>
      </c>
      <c r="K540" s="151" t="s">
        <v>19</v>
      </c>
      <c r="L540" s="156"/>
      <c r="M540" s="157" t="s">
        <v>19</v>
      </c>
      <c r="N540" s="158" t="s">
        <v>43</v>
      </c>
      <c r="P540" s="141">
        <f>O540*H540</f>
        <v>0</v>
      </c>
      <c r="Q540" s="141">
        <v>3.49E-3</v>
      </c>
      <c r="R540" s="141">
        <f>Q540*H540</f>
        <v>1.745E-2</v>
      </c>
      <c r="S540" s="141">
        <v>0</v>
      </c>
      <c r="T540" s="142">
        <f>S540*H540</f>
        <v>0</v>
      </c>
      <c r="AR540" s="143" t="s">
        <v>144</v>
      </c>
      <c r="AT540" s="143" t="s">
        <v>154</v>
      </c>
      <c r="AU540" s="143" t="s">
        <v>81</v>
      </c>
      <c r="AY540" s="18" t="s">
        <v>143</v>
      </c>
      <c r="BE540" s="144">
        <f>IF(N540="základní",J540,0)</f>
        <v>6368</v>
      </c>
      <c r="BF540" s="144">
        <f>IF(N540="snížená",J540,0)</f>
        <v>0</v>
      </c>
      <c r="BG540" s="144">
        <f>IF(N540="zákl. přenesená",J540,0)</f>
        <v>0</v>
      </c>
      <c r="BH540" s="144">
        <f>IF(N540="sníž. přenesená",J540,0)</f>
        <v>0</v>
      </c>
      <c r="BI540" s="144">
        <f>IF(N540="nulová",J540,0)</f>
        <v>0</v>
      </c>
      <c r="BJ540" s="18" t="s">
        <v>79</v>
      </c>
      <c r="BK540" s="144">
        <f>ROUND(I540*H540,2)</f>
        <v>6368</v>
      </c>
      <c r="BL540" s="18" t="s">
        <v>168</v>
      </c>
      <c r="BM540" s="143" t="s">
        <v>1916</v>
      </c>
    </row>
    <row r="541" spans="2:65" s="12" customFormat="1">
      <c r="B541" s="159"/>
      <c r="D541" s="160" t="s">
        <v>158</v>
      </c>
      <c r="E541" s="161" t="s">
        <v>19</v>
      </c>
      <c r="F541" s="162" t="s">
        <v>859</v>
      </c>
      <c r="H541" s="161" t="s">
        <v>19</v>
      </c>
      <c r="I541" s="163"/>
      <c r="L541" s="159"/>
      <c r="M541" s="164"/>
      <c r="T541" s="165"/>
      <c r="AT541" s="161" t="s">
        <v>158</v>
      </c>
      <c r="AU541" s="161" t="s">
        <v>81</v>
      </c>
      <c r="AV541" s="12" t="s">
        <v>79</v>
      </c>
      <c r="AW541" s="12" t="s">
        <v>33</v>
      </c>
      <c r="AX541" s="12" t="s">
        <v>72</v>
      </c>
      <c r="AY541" s="161" t="s">
        <v>143</v>
      </c>
    </row>
    <row r="542" spans="2:65" s="12" customFormat="1">
      <c r="B542" s="159"/>
      <c r="D542" s="160" t="s">
        <v>158</v>
      </c>
      <c r="E542" s="161" t="s">
        <v>19</v>
      </c>
      <c r="F542" s="162" t="s">
        <v>161</v>
      </c>
      <c r="H542" s="161" t="s">
        <v>19</v>
      </c>
      <c r="I542" s="163"/>
      <c r="L542" s="159"/>
      <c r="M542" s="164"/>
      <c r="T542" s="165"/>
      <c r="AT542" s="161" t="s">
        <v>158</v>
      </c>
      <c r="AU542" s="161" t="s">
        <v>81</v>
      </c>
      <c r="AV542" s="12" t="s">
        <v>79</v>
      </c>
      <c r="AW542" s="12" t="s">
        <v>33</v>
      </c>
      <c r="AX542" s="12" t="s">
        <v>72</v>
      </c>
      <c r="AY542" s="161" t="s">
        <v>143</v>
      </c>
    </row>
    <row r="543" spans="2:65" s="13" customFormat="1">
      <c r="B543" s="166"/>
      <c r="D543" s="160" t="s">
        <v>158</v>
      </c>
      <c r="E543" s="167" t="s">
        <v>19</v>
      </c>
      <c r="F543" s="168" t="s">
        <v>172</v>
      </c>
      <c r="H543" s="169">
        <v>5</v>
      </c>
      <c r="I543" s="170"/>
      <c r="L543" s="166"/>
      <c r="M543" s="171"/>
      <c r="T543" s="172"/>
      <c r="AT543" s="167" t="s">
        <v>158</v>
      </c>
      <c r="AU543" s="167" t="s">
        <v>81</v>
      </c>
      <c r="AV543" s="13" t="s">
        <v>81</v>
      </c>
      <c r="AW543" s="13" t="s">
        <v>33</v>
      </c>
      <c r="AX543" s="13" t="s">
        <v>79</v>
      </c>
      <c r="AY543" s="167" t="s">
        <v>143</v>
      </c>
    </row>
    <row r="544" spans="2:65" s="1" customFormat="1" ht="24.15" customHeight="1">
      <c r="B544" s="33"/>
      <c r="C544" s="132" t="s">
        <v>975</v>
      </c>
      <c r="D544" s="132" t="s">
        <v>146</v>
      </c>
      <c r="E544" s="133" t="s">
        <v>984</v>
      </c>
      <c r="F544" s="134" t="s">
        <v>985</v>
      </c>
      <c r="G544" s="135" t="s">
        <v>149</v>
      </c>
      <c r="H544" s="136">
        <v>2</v>
      </c>
      <c r="I544" s="137">
        <v>3450</v>
      </c>
      <c r="J544" s="138">
        <f>ROUND(I544*H544,2)</f>
        <v>6900</v>
      </c>
      <c r="K544" s="134" t="s">
        <v>150</v>
      </c>
      <c r="L544" s="33"/>
      <c r="M544" s="139" t="s">
        <v>19</v>
      </c>
      <c r="N544" s="140" t="s">
        <v>43</v>
      </c>
      <c r="P544" s="141">
        <f>O544*H544</f>
        <v>0</v>
      </c>
      <c r="Q544" s="141">
        <v>1.6199999999999999E-3</v>
      </c>
      <c r="R544" s="141">
        <f>Q544*H544</f>
        <v>3.2399999999999998E-3</v>
      </c>
      <c r="S544" s="141">
        <v>0</v>
      </c>
      <c r="T544" s="142">
        <f>S544*H544</f>
        <v>0</v>
      </c>
      <c r="AR544" s="143" t="s">
        <v>168</v>
      </c>
      <c r="AT544" s="143" t="s">
        <v>146</v>
      </c>
      <c r="AU544" s="143" t="s">
        <v>81</v>
      </c>
      <c r="AY544" s="18" t="s">
        <v>143</v>
      </c>
      <c r="BE544" s="144">
        <f>IF(N544="základní",J544,0)</f>
        <v>6900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8" t="s">
        <v>79</v>
      </c>
      <c r="BK544" s="144">
        <f>ROUND(I544*H544,2)</f>
        <v>6900</v>
      </c>
      <c r="BL544" s="18" t="s">
        <v>168</v>
      </c>
      <c r="BM544" s="143" t="s">
        <v>1917</v>
      </c>
    </row>
    <row r="545" spans="2:65" s="1" customFormat="1">
      <c r="B545" s="33"/>
      <c r="D545" s="145" t="s">
        <v>152</v>
      </c>
      <c r="F545" s="146" t="s">
        <v>987</v>
      </c>
      <c r="I545" s="147"/>
      <c r="L545" s="33"/>
      <c r="M545" s="148"/>
      <c r="T545" s="54"/>
      <c r="AT545" s="18" t="s">
        <v>152</v>
      </c>
      <c r="AU545" s="18" t="s">
        <v>81</v>
      </c>
    </row>
    <row r="546" spans="2:65" s="12" customFormat="1">
      <c r="B546" s="159"/>
      <c r="D546" s="160" t="s">
        <v>158</v>
      </c>
      <c r="E546" s="161" t="s">
        <v>19</v>
      </c>
      <c r="F546" s="162" t="s">
        <v>246</v>
      </c>
      <c r="H546" s="161" t="s">
        <v>19</v>
      </c>
      <c r="I546" s="163"/>
      <c r="L546" s="159"/>
      <c r="M546" s="164"/>
      <c r="T546" s="165"/>
      <c r="AT546" s="161" t="s">
        <v>158</v>
      </c>
      <c r="AU546" s="161" t="s">
        <v>81</v>
      </c>
      <c r="AV546" s="12" t="s">
        <v>79</v>
      </c>
      <c r="AW546" s="12" t="s">
        <v>33</v>
      </c>
      <c r="AX546" s="12" t="s">
        <v>72</v>
      </c>
      <c r="AY546" s="161" t="s">
        <v>143</v>
      </c>
    </row>
    <row r="547" spans="2:65" s="12" customFormat="1">
      <c r="B547" s="159"/>
      <c r="D547" s="160" t="s">
        <v>158</v>
      </c>
      <c r="E547" s="161" t="s">
        <v>19</v>
      </c>
      <c r="F547" s="162" t="s">
        <v>859</v>
      </c>
      <c r="H547" s="161" t="s">
        <v>19</v>
      </c>
      <c r="I547" s="163"/>
      <c r="L547" s="159"/>
      <c r="M547" s="164"/>
      <c r="T547" s="165"/>
      <c r="AT547" s="161" t="s">
        <v>158</v>
      </c>
      <c r="AU547" s="161" t="s">
        <v>81</v>
      </c>
      <c r="AV547" s="12" t="s">
        <v>79</v>
      </c>
      <c r="AW547" s="12" t="s">
        <v>33</v>
      </c>
      <c r="AX547" s="12" t="s">
        <v>72</v>
      </c>
      <c r="AY547" s="161" t="s">
        <v>143</v>
      </c>
    </row>
    <row r="548" spans="2:65" s="13" customFormat="1">
      <c r="B548" s="166"/>
      <c r="D548" s="160" t="s">
        <v>158</v>
      </c>
      <c r="E548" s="167" t="s">
        <v>19</v>
      </c>
      <c r="F548" s="168" t="s">
        <v>81</v>
      </c>
      <c r="H548" s="169">
        <v>2</v>
      </c>
      <c r="I548" s="170"/>
      <c r="L548" s="166"/>
      <c r="M548" s="171"/>
      <c r="T548" s="172"/>
      <c r="AT548" s="167" t="s">
        <v>158</v>
      </c>
      <c r="AU548" s="167" t="s">
        <v>81</v>
      </c>
      <c r="AV548" s="13" t="s">
        <v>81</v>
      </c>
      <c r="AW548" s="13" t="s">
        <v>33</v>
      </c>
      <c r="AX548" s="13" t="s">
        <v>79</v>
      </c>
      <c r="AY548" s="167" t="s">
        <v>143</v>
      </c>
    </row>
    <row r="549" spans="2:65" s="12" customFormat="1">
      <c r="B549" s="159"/>
      <c r="D549" s="160" t="s">
        <v>158</v>
      </c>
      <c r="E549" s="161" t="s">
        <v>19</v>
      </c>
      <c r="F549" s="162" t="s">
        <v>161</v>
      </c>
      <c r="H549" s="161" t="s">
        <v>19</v>
      </c>
      <c r="I549" s="163"/>
      <c r="L549" s="159"/>
      <c r="M549" s="164"/>
      <c r="T549" s="165"/>
      <c r="AT549" s="161" t="s">
        <v>158</v>
      </c>
      <c r="AU549" s="161" t="s">
        <v>81</v>
      </c>
      <c r="AV549" s="12" t="s">
        <v>79</v>
      </c>
      <c r="AW549" s="12" t="s">
        <v>33</v>
      </c>
      <c r="AX549" s="12" t="s">
        <v>72</v>
      </c>
      <c r="AY549" s="161" t="s">
        <v>143</v>
      </c>
    </row>
    <row r="550" spans="2:65" s="1" customFormat="1" ht="16.5" customHeight="1">
      <c r="B550" s="33"/>
      <c r="C550" s="149" t="s">
        <v>979</v>
      </c>
      <c r="D550" s="149" t="s">
        <v>154</v>
      </c>
      <c r="E550" s="150" t="s">
        <v>234</v>
      </c>
      <c r="F550" s="151" t="s">
        <v>235</v>
      </c>
      <c r="G550" s="152" t="s">
        <v>149</v>
      </c>
      <c r="H550" s="153">
        <v>2</v>
      </c>
      <c r="I550" s="154">
        <v>7191</v>
      </c>
      <c r="J550" s="155">
        <f>ROUND(I550*H550,2)</f>
        <v>14382</v>
      </c>
      <c r="K550" s="151" t="s">
        <v>150</v>
      </c>
      <c r="L550" s="156"/>
      <c r="M550" s="157" t="s">
        <v>19</v>
      </c>
      <c r="N550" s="158" t="s">
        <v>43</v>
      </c>
      <c r="P550" s="141">
        <f>O550*H550</f>
        <v>0</v>
      </c>
      <c r="Q550" s="141">
        <v>1.7999999999999999E-2</v>
      </c>
      <c r="R550" s="141">
        <f>Q550*H550</f>
        <v>3.5999999999999997E-2</v>
      </c>
      <c r="S550" s="141">
        <v>0</v>
      </c>
      <c r="T550" s="142">
        <f>S550*H550</f>
        <v>0</v>
      </c>
      <c r="AR550" s="143" t="s">
        <v>144</v>
      </c>
      <c r="AT550" s="143" t="s">
        <v>154</v>
      </c>
      <c r="AU550" s="143" t="s">
        <v>81</v>
      </c>
      <c r="AY550" s="18" t="s">
        <v>143</v>
      </c>
      <c r="BE550" s="144">
        <f>IF(N550="základní",J550,0)</f>
        <v>14382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8" t="s">
        <v>79</v>
      </c>
      <c r="BK550" s="144">
        <f>ROUND(I550*H550,2)</f>
        <v>14382</v>
      </c>
      <c r="BL550" s="18" t="s">
        <v>168</v>
      </c>
      <c r="BM550" s="143" t="s">
        <v>1918</v>
      </c>
    </row>
    <row r="551" spans="2:65" s="1" customFormat="1" ht="16.5" customHeight="1">
      <c r="B551" s="33"/>
      <c r="C551" s="149" t="s">
        <v>983</v>
      </c>
      <c r="D551" s="149" t="s">
        <v>154</v>
      </c>
      <c r="E551" s="150" t="s">
        <v>991</v>
      </c>
      <c r="F551" s="151" t="s">
        <v>992</v>
      </c>
      <c r="G551" s="152" t="s">
        <v>149</v>
      </c>
      <c r="H551" s="153">
        <v>2</v>
      </c>
      <c r="I551" s="154">
        <v>1834</v>
      </c>
      <c r="J551" s="155">
        <f>ROUND(I551*H551,2)</f>
        <v>3668</v>
      </c>
      <c r="K551" s="151" t="s">
        <v>19</v>
      </c>
      <c r="L551" s="156"/>
      <c r="M551" s="157" t="s">
        <v>19</v>
      </c>
      <c r="N551" s="158" t="s">
        <v>43</v>
      </c>
      <c r="P551" s="141">
        <f>O551*H551</f>
        <v>0</v>
      </c>
      <c r="Q551" s="141">
        <v>7.3000000000000001E-3</v>
      </c>
      <c r="R551" s="141">
        <f>Q551*H551</f>
        <v>1.46E-2</v>
      </c>
      <c r="S551" s="141">
        <v>0</v>
      </c>
      <c r="T551" s="142">
        <f>S551*H551</f>
        <v>0</v>
      </c>
      <c r="AR551" s="143" t="s">
        <v>144</v>
      </c>
      <c r="AT551" s="143" t="s">
        <v>154</v>
      </c>
      <c r="AU551" s="143" t="s">
        <v>81</v>
      </c>
      <c r="AY551" s="18" t="s">
        <v>143</v>
      </c>
      <c r="BE551" s="144">
        <f>IF(N551="základní",J551,0)</f>
        <v>3668</v>
      </c>
      <c r="BF551" s="144">
        <f>IF(N551="snížená",J551,0)</f>
        <v>0</v>
      </c>
      <c r="BG551" s="144">
        <f>IF(N551="zákl. přenesená",J551,0)</f>
        <v>0</v>
      </c>
      <c r="BH551" s="144">
        <f>IF(N551="sníž. přenesená",J551,0)</f>
        <v>0</v>
      </c>
      <c r="BI551" s="144">
        <f>IF(N551="nulová",J551,0)</f>
        <v>0</v>
      </c>
      <c r="BJ551" s="18" t="s">
        <v>79</v>
      </c>
      <c r="BK551" s="144">
        <f>ROUND(I551*H551,2)</f>
        <v>3668</v>
      </c>
      <c r="BL551" s="18" t="s">
        <v>168</v>
      </c>
      <c r="BM551" s="143" t="s">
        <v>1919</v>
      </c>
    </row>
    <row r="552" spans="2:65" s="1" customFormat="1" ht="16.5" customHeight="1">
      <c r="B552" s="33"/>
      <c r="C552" s="132" t="s">
        <v>988</v>
      </c>
      <c r="D552" s="132" t="s">
        <v>146</v>
      </c>
      <c r="E552" s="133" t="s">
        <v>1920</v>
      </c>
      <c r="F552" s="134" t="s">
        <v>1921</v>
      </c>
      <c r="G552" s="135" t="s">
        <v>149</v>
      </c>
      <c r="H552" s="136">
        <v>2</v>
      </c>
      <c r="I552" s="137">
        <v>3000</v>
      </c>
      <c r="J552" s="138">
        <f>ROUND(I552*H552,2)</f>
        <v>6000</v>
      </c>
      <c r="K552" s="134" t="s">
        <v>150</v>
      </c>
      <c r="L552" s="33"/>
      <c r="M552" s="139" t="s">
        <v>19</v>
      </c>
      <c r="N552" s="140" t="s">
        <v>43</v>
      </c>
      <c r="P552" s="141">
        <f>O552*H552</f>
        <v>0</v>
      </c>
      <c r="Q552" s="141">
        <v>1.3600000000000001E-3</v>
      </c>
      <c r="R552" s="141">
        <f>Q552*H552</f>
        <v>2.7200000000000002E-3</v>
      </c>
      <c r="S552" s="141">
        <v>0</v>
      </c>
      <c r="T552" s="142">
        <f>S552*H552</f>
        <v>0</v>
      </c>
      <c r="AR552" s="143" t="s">
        <v>168</v>
      </c>
      <c r="AT552" s="143" t="s">
        <v>146</v>
      </c>
      <c r="AU552" s="143" t="s">
        <v>81</v>
      </c>
      <c r="AY552" s="18" t="s">
        <v>143</v>
      </c>
      <c r="BE552" s="144">
        <f>IF(N552="základní",J552,0)</f>
        <v>6000</v>
      </c>
      <c r="BF552" s="144">
        <f>IF(N552="snížená",J552,0)</f>
        <v>0</v>
      </c>
      <c r="BG552" s="144">
        <f>IF(N552="zákl. přenesená",J552,0)</f>
        <v>0</v>
      </c>
      <c r="BH552" s="144">
        <f>IF(N552="sníž. přenesená",J552,0)</f>
        <v>0</v>
      </c>
      <c r="BI552" s="144">
        <f>IF(N552="nulová",J552,0)</f>
        <v>0</v>
      </c>
      <c r="BJ552" s="18" t="s">
        <v>79</v>
      </c>
      <c r="BK552" s="144">
        <f>ROUND(I552*H552,2)</f>
        <v>6000</v>
      </c>
      <c r="BL552" s="18" t="s">
        <v>168</v>
      </c>
      <c r="BM552" s="143" t="s">
        <v>1922</v>
      </c>
    </row>
    <row r="553" spans="2:65" s="1" customFormat="1">
      <c r="B553" s="33"/>
      <c r="D553" s="145" t="s">
        <v>152</v>
      </c>
      <c r="F553" s="146" t="s">
        <v>1923</v>
      </c>
      <c r="I553" s="147"/>
      <c r="L553" s="33"/>
      <c r="M553" s="148"/>
      <c r="T553" s="54"/>
      <c r="AT553" s="18" t="s">
        <v>152</v>
      </c>
      <c r="AU553" s="18" t="s">
        <v>81</v>
      </c>
    </row>
    <row r="554" spans="2:65" s="1" customFormat="1" ht="16.5" customHeight="1">
      <c r="B554" s="33"/>
      <c r="C554" s="149" t="s">
        <v>990</v>
      </c>
      <c r="D554" s="149" t="s">
        <v>154</v>
      </c>
      <c r="E554" s="150" t="s">
        <v>1924</v>
      </c>
      <c r="F554" s="151" t="s">
        <v>1925</v>
      </c>
      <c r="G554" s="152" t="s">
        <v>149</v>
      </c>
      <c r="H554" s="153">
        <v>1</v>
      </c>
      <c r="I554" s="154">
        <v>45000</v>
      </c>
      <c r="J554" s="155">
        <f>ROUND(I554*H554,2)</f>
        <v>45000</v>
      </c>
      <c r="K554" s="151" t="s">
        <v>150</v>
      </c>
      <c r="L554" s="156"/>
      <c r="M554" s="157" t="s">
        <v>19</v>
      </c>
      <c r="N554" s="158" t="s">
        <v>43</v>
      </c>
      <c r="P554" s="141">
        <f>O554*H554</f>
        <v>0</v>
      </c>
      <c r="Q554" s="141">
        <v>3.4000000000000002E-2</v>
      </c>
      <c r="R554" s="141">
        <f>Q554*H554</f>
        <v>3.4000000000000002E-2</v>
      </c>
      <c r="S554" s="141">
        <v>0</v>
      </c>
      <c r="T554" s="142">
        <f>S554*H554</f>
        <v>0</v>
      </c>
      <c r="AR554" s="143" t="s">
        <v>144</v>
      </c>
      <c r="AT554" s="143" t="s">
        <v>154</v>
      </c>
      <c r="AU554" s="143" t="s">
        <v>81</v>
      </c>
      <c r="AY554" s="18" t="s">
        <v>143</v>
      </c>
      <c r="BE554" s="144">
        <f>IF(N554="základní",J554,0)</f>
        <v>45000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8" t="s">
        <v>79</v>
      </c>
      <c r="BK554" s="144">
        <f>ROUND(I554*H554,2)</f>
        <v>45000</v>
      </c>
      <c r="BL554" s="18" t="s">
        <v>168</v>
      </c>
      <c r="BM554" s="143" t="s">
        <v>1926</v>
      </c>
    </row>
    <row r="555" spans="2:65" s="12" customFormat="1">
      <c r="B555" s="159"/>
      <c r="D555" s="160" t="s">
        <v>158</v>
      </c>
      <c r="E555" s="161" t="s">
        <v>19</v>
      </c>
      <c r="F555" s="162" t="s">
        <v>246</v>
      </c>
      <c r="H555" s="161" t="s">
        <v>19</v>
      </c>
      <c r="I555" s="163"/>
      <c r="L555" s="159"/>
      <c r="M555" s="164"/>
      <c r="T555" s="165"/>
      <c r="AT555" s="161" t="s">
        <v>158</v>
      </c>
      <c r="AU555" s="161" t="s">
        <v>81</v>
      </c>
      <c r="AV555" s="12" t="s">
        <v>79</v>
      </c>
      <c r="AW555" s="12" t="s">
        <v>33</v>
      </c>
      <c r="AX555" s="12" t="s">
        <v>72</v>
      </c>
      <c r="AY555" s="161" t="s">
        <v>143</v>
      </c>
    </row>
    <row r="556" spans="2:65" s="12" customFormat="1">
      <c r="B556" s="159"/>
      <c r="D556" s="160" t="s">
        <v>158</v>
      </c>
      <c r="E556" s="161" t="s">
        <v>19</v>
      </c>
      <c r="F556" s="162" t="s">
        <v>859</v>
      </c>
      <c r="H556" s="161" t="s">
        <v>19</v>
      </c>
      <c r="I556" s="163"/>
      <c r="L556" s="159"/>
      <c r="M556" s="164"/>
      <c r="T556" s="165"/>
      <c r="AT556" s="161" t="s">
        <v>158</v>
      </c>
      <c r="AU556" s="161" t="s">
        <v>81</v>
      </c>
      <c r="AV556" s="12" t="s">
        <v>79</v>
      </c>
      <c r="AW556" s="12" t="s">
        <v>33</v>
      </c>
      <c r="AX556" s="12" t="s">
        <v>72</v>
      </c>
      <c r="AY556" s="161" t="s">
        <v>143</v>
      </c>
    </row>
    <row r="557" spans="2:65" s="13" customFormat="1">
      <c r="B557" s="166"/>
      <c r="D557" s="160" t="s">
        <v>158</v>
      </c>
      <c r="E557" s="167" t="s">
        <v>19</v>
      </c>
      <c r="F557" s="168" t="s">
        <v>79</v>
      </c>
      <c r="H557" s="169">
        <v>1</v>
      </c>
      <c r="I557" s="170"/>
      <c r="L557" s="166"/>
      <c r="M557" s="171"/>
      <c r="T557" s="172"/>
      <c r="AT557" s="167" t="s">
        <v>158</v>
      </c>
      <c r="AU557" s="167" t="s">
        <v>81</v>
      </c>
      <c r="AV557" s="13" t="s">
        <v>81</v>
      </c>
      <c r="AW557" s="13" t="s">
        <v>33</v>
      </c>
      <c r="AX557" s="13" t="s">
        <v>79</v>
      </c>
      <c r="AY557" s="167" t="s">
        <v>143</v>
      </c>
    </row>
    <row r="558" spans="2:65" s="12" customFormat="1">
      <c r="B558" s="159"/>
      <c r="D558" s="160" t="s">
        <v>158</v>
      </c>
      <c r="E558" s="161" t="s">
        <v>19</v>
      </c>
      <c r="F558" s="162" t="s">
        <v>1927</v>
      </c>
      <c r="H558" s="161" t="s">
        <v>19</v>
      </c>
      <c r="I558" s="163"/>
      <c r="L558" s="159"/>
      <c r="M558" s="164"/>
      <c r="T558" s="165"/>
      <c r="AT558" s="161" t="s">
        <v>158</v>
      </c>
      <c r="AU558" s="161" t="s">
        <v>81</v>
      </c>
      <c r="AV558" s="12" t="s">
        <v>79</v>
      </c>
      <c r="AW558" s="12" t="s">
        <v>33</v>
      </c>
      <c r="AX558" s="12" t="s">
        <v>72</v>
      </c>
      <c r="AY558" s="161" t="s">
        <v>143</v>
      </c>
    </row>
    <row r="559" spans="2:65" s="12" customFormat="1">
      <c r="B559" s="159"/>
      <c r="D559" s="160" t="s">
        <v>158</v>
      </c>
      <c r="E559" s="161" t="s">
        <v>19</v>
      </c>
      <c r="F559" s="162" t="s">
        <v>161</v>
      </c>
      <c r="H559" s="161" t="s">
        <v>19</v>
      </c>
      <c r="I559" s="163"/>
      <c r="L559" s="159"/>
      <c r="M559" s="164"/>
      <c r="T559" s="165"/>
      <c r="AT559" s="161" t="s">
        <v>158</v>
      </c>
      <c r="AU559" s="161" t="s">
        <v>81</v>
      </c>
      <c r="AV559" s="12" t="s">
        <v>79</v>
      </c>
      <c r="AW559" s="12" t="s">
        <v>33</v>
      </c>
      <c r="AX559" s="12" t="s">
        <v>72</v>
      </c>
      <c r="AY559" s="161" t="s">
        <v>143</v>
      </c>
    </row>
    <row r="560" spans="2:65" s="1" customFormat="1" ht="16.5" customHeight="1">
      <c r="B560" s="33"/>
      <c r="C560" s="149" t="s">
        <v>994</v>
      </c>
      <c r="D560" s="149" t="s">
        <v>154</v>
      </c>
      <c r="E560" s="150" t="s">
        <v>1928</v>
      </c>
      <c r="F560" s="151" t="s">
        <v>1929</v>
      </c>
      <c r="G560" s="152" t="s">
        <v>149</v>
      </c>
      <c r="H560" s="153">
        <v>1</v>
      </c>
      <c r="I560" s="154">
        <v>22620</v>
      </c>
      <c r="J560" s="155">
        <f>ROUND(I560*H560,2)</f>
        <v>22620</v>
      </c>
      <c r="K560" s="151" t="s">
        <v>150</v>
      </c>
      <c r="L560" s="156"/>
      <c r="M560" s="157" t="s">
        <v>19</v>
      </c>
      <c r="N560" s="158" t="s">
        <v>43</v>
      </c>
      <c r="P560" s="141">
        <f>O560*H560</f>
        <v>0</v>
      </c>
      <c r="Q560" s="141">
        <v>3.95E-2</v>
      </c>
      <c r="R560" s="141">
        <f>Q560*H560</f>
        <v>3.95E-2</v>
      </c>
      <c r="S560" s="141">
        <v>0</v>
      </c>
      <c r="T560" s="142">
        <f>S560*H560</f>
        <v>0</v>
      </c>
      <c r="AR560" s="143" t="s">
        <v>144</v>
      </c>
      <c r="AT560" s="143" t="s">
        <v>154</v>
      </c>
      <c r="AU560" s="143" t="s">
        <v>81</v>
      </c>
      <c r="AY560" s="18" t="s">
        <v>143</v>
      </c>
      <c r="BE560" s="144">
        <f>IF(N560="základní",J560,0)</f>
        <v>22620</v>
      </c>
      <c r="BF560" s="144">
        <f>IF(N560="snížená",J560,0)</f>
        <v>0</v>
      </c>
      <c r="BG560" s="144">
        <f>IF(N560="zákl. přenesená",J560,0)</f>
        <v>0</v>
      </c>
      <c r="BH560" s="144">
        <f>IF(N560="sníž. přenesená",J560,0)</f>
        <v>0</v>
      </c>
      <c r="BI560" s="144">
        <f>IF(N560="nulová",J560,0)</f>
        <v>0</v>
      </c>
      <c r="BJ560" s="18" t="s">
        <v>79</v>
      </c>
      <c r="BK560" s="144">
        <f>ROUND(I560*H560,2)</f>
        <v>22620</v>
      </c>
      <c r="BL560" s="18" t="s">
        <v>168</v>
      </c>
      <c r="BM560" s="143" t="s">
        <v>1930</v>
      </c>
    </row>
    <row r="561" spans="2:65" s="1" customFormat="1" ht="16.5" customHeight="1">
      <c r="B561" s="33"/>
      <c r="C561" s="149" t="s">
        <v>999</v>
      </c>
      <c r="D561" s="149" t="s">
        <v>154</v>
      </c>
      <c r="E561" s="150" t="s">
        <v>1931</v>
      </c>
      <c r="F561" s="151" t="s">
        <v>1932</v>
      </c>
      <c r="G561" s="152" t="s">
        <v>149</v>
      </c>
      <c r="H561" s="153">
        <v>1</v>
      </c>
      <c r="I561" s="154">
        <v>1280</v>
      </c>
      <c r="J561" s="155">
        <f>ROUND(I561*H561,2)</f>
        <v>1280</v>
      </c>
      <c r="K561" s="151" t="s">
        <v>150</v>
      </c>
      <c r="L561" s="156"/>
      <c r="M561" s="157" t="s">
        <v>19</v>
      </c>
      <c r="N561" s="158" t="s">
        <v>43</v>
      </c>
      <c r="P561" s="141">
        <f>O561*H561</f>
        <v>0</v>
      </c>
      <c r="Q561" s="141">
        <v>1.5E-3</v>
      </c>
      <c r="R561" s="141">
        <f>Q561*H561</f>
        <v>1.5E-3</v>
      </c>
      <c r="S561" s="141">
        <v>0</v>
      </c>
      <c r="T561" s="142">
        <f>S561*H561</f>
        <v>0</v>
      </c>
      <c r="AR561" s="143" t="s">
        <v>144</v>
      </c>
      <c r="AT561" s="143" t="s">
        <v>154</v>
      </c>
      <c r="AU561" s="143" t="s">
        <v>81</v>
      </c>
      <c r="AY561" s="18" t="s">
        <v>143</v>
      </c>
      <c r="BE561" s="144">
        <f>IF(N561="základní",J561,0)</f>
        <v>1280</v>
      </c>
      <c r="BF561" s="144">
        <f>IF(N561="snížená",J561,0)</f>
        <v>0</v>
      </c>
      <c r="BG561" s="144">
        <f>IF(N561="zákl. přenesená",J561,0)</f>
        <v>0</v>
      </c>
      <c r="BH561" s="144">
        <f>IF(N561="sníž. přenesená",J561,0)</f>
        <v>0</v>
      </c>
      <c r="BI561" s="144">
        <f>IF(N561="nulová",J561,0)</f>
        <v>0</v>
      </c>
      <c r="BJ561" s="18" t="s">
        <v>79</v>
      </c>
      <c r="BK561" s="144">
        <f>ROUND(I561*H561,2)</f>
        <v>1280</v>
      </c>
      <c r="BL561" s="18" t="s">
        <v>168</v>
      </c>
      <c r="BM561" s="143" t="s">
        <v>1933</v>
      </c>
    </row>
    <row r="562" spans="2:65" s="12" customFormat="1">
      <c r="B562" s="159"/>
      <c r="D562" s="160" t="s">
        <v>158</v>
      </c>
      <c r="E562" s="161" t="s">
        <v>19</v>
      </c>
      <c r="F562" s="162" t="s">
        <v>1934</v>
      </c>
      <c r="H562" s="161" t="s">
        <v>19</v>
      </c>
      <c r="I562" s="163"/>
      <c r="L562" s="159"/>
      <c r="M562" s="164"/>
      <c r="T562" s="165"/>
      <c r="AT562" s="161" t="s">
        <v>158</v>
      </c>
      <c r="AU562" s="161" t="s">
        <v>81</v>
      </c>
      <c r="AV562" s="12" t="s">
        <v>79</v>
      </c>
      <c r="AW562" s="12" t="s">
        <v>33</v>
      </c>
      <c r="AX562" s="12" t="s">
        <v>72</v>
      </c>
      <c r="AY562" s="161" t="s">
        <v>143</v>
      </c>
    </row>
    <row r="563" spans="2:65" s="13" customFormat="1">
      <c r="B563" s="166"/>
      <c r="D563" s="160" t="s">
        <v>158</v>
      </c>
      <c r="E563" s="167" t="s">
        <v>19</v>
      </c>
      <c r="F563" s="168" t="s">
        <v>79</v>
      </c>
      <c r="H563" s="169">
        <v>1</v>
      </c>
      <c r="I563" s="170"/>
      <c r="L563" s="166"/>
      <c r="M563" s="171"/>
      <c r="T563" s="172"/>
      <c r="AT563" s="167" t="s">
        <v>158</v>
      </c>
      <c r="AU563" s="167" t="s">
        <v>81</v>
      </c>
      <c r="AV563" s="13" t="s">
        <v>81</v>
      </c>
      <c r="AW563" s="13" t="s">
        <v>33</v>
      </c>
      <c r="AX563" s="13" t="s">
        <v>79</v>
      </c>
      <c r="AY563" s="167" t="s">
        <v>143</v>
      </c>
    </row>
    <row r="564" spans="2:65" s="1" customFormat="1" ht="24.15" customHeight="1">
      <c r="B564" s="33"/>
      <c r="C564" s="132" t="s">
        <v>1003</v>
      </c>
      <c r="D564" s="132" t="s">
        <v>146</v>
      </c>
      <c r="E564" s="133" t="s">
        <v>1935</v>
      </c>
      <c r="F564" s="134" t="s">
        <v>1936</v>
      </c>
      <c r="G564" s="135" t="s">
        <v>149</v>
      </c>
      <c r="H564" s="136">
        <v>3</v>
      </c>
      <c r="I564" s="137">
        <v>5000</v>
      </c>
      <c r="J564" s="138">
        <f>ROUND(I564*H564,2)</f>
        <v>15000</v>
      </c>
      <c r="K564" s="134" t="s">
        <v>150</v>
      </c>
      <c r="L564" s="33"/>
      <c r="M564" s="139" t="s">
        <v>19</v>
      </c>
      <c r="N564" s="140" t="s">
        <v>43</v>
      </c>
      <c r="P564" s="141">
        <f>O564*H564</f>
        <v>0</v>
      </c>
      <c r="Q564" s="141">
        <v>2.81E-3</v>
      </c>
      <c r="R564" s="141">
        <f>Q564*H564</f>
        <v>8.43E-3</v>
      </c>
      <c r="S564" s="141">
        <v>0</v>
      </c>
      <c r="T564" s="142">
        <f>S564*H564</f>
        <v>0</v>
      </c>
      <c r="AR564" s="143" t="s">
        <v>168</v>
      </c>
      <c r="AT564" s="143" t="s">
        <v>146</v>
      </c>
      <c r="AU564" s="143" t="s">
        <v>81</v>
      </c>
      <c r="AY564" s="18" t="s">
        <v>143</v>
      </c>
      <c r="BE564" s="144">
        <f>IF(N564="základní",J564,0)</f>
        <v>15000</v>
      </c>
      <c r="BF564" s="144">
        <f>IF(N564="snížená",J564,0)</f>
        <v>0</v>
      </c>
      <c r="BG564" s="144">
        <f>IF(N564="zákl. přenesená",J564,0)</f>
        <v>0</v>
      </c>
      <c r="BH564" s="144">
        <f>IF(N564="sníž. přenesená",J564,0)</f>
        <v>0</v>
      </c>
      <c r="BI564" s="144">
        <f>IF(N564="nulová",J564,0)</f>
        <v>0</v>
      </c>
      <c r="BJ564" s="18" t="s">
        <v>79</v>
      </c>
      <c r="BK564" s="144">
        <f>ROUND(I564*H564,2)</f>
        <v>15000</v>
      </c>
      <c r="BL564" s="18" t="s">
        <v>168</v>
      </c>
      <c r="BM564" s="143" t="s">
        <v>1937</v>
      </c>
    </row>
    <row r="565" spans="2:65" s="1" customFormat="1">
      <c r="B565" s="33"/>
      <c r="D565" s="145" t="s">
        <v>152</v>
      </c>
      <c r="F565" s="146" t="s">
        <v>1938</v>
      </c>
      <c r="I565" s="147"/>
      <c r="L565" s="33"/>
      <c r="M565" s="148"/>
      <c r="T565" s="54"/>
      <c r="AT565" s="18" t="s">
        <v>152</v>
      </c>
      <c r="AU565" s="18" t="s">
        <v>81</v>
      </c>
    </row>
    <row r="566" spans="2:65" s="12" customFormat="1">
      <c r="B566" s="159"/>
      <c r="D566" s="160" t="s">
        <v>158</v>
      </c>
      <c r="E566" s="161" t="s">
        <v>19</v>
      </c>
      <c r="F566" s="162" t="s">
        <v>246</v>
      </c>
      <c r="H566" s="161" t="s">
        <v>19</v>
      </c>
      <c r="I566" s="163"/>
      <c r="L566" s="159"/>
      <c r="M566" s="164"/>
      <c r="T566" s="165"/>
      <c r="AT566" s="161" t="s">
        <v>158</v>
      </c>
      <c r="AU566" s="161" t="s">
        <v>81</v>
      </c>
      <c r="AV566" s="12" t="s">
        <v>79</v>
      </c>
      <c r="AW566" s="12" t="s">
        <v>33</v>
      </c>
      <c r="AX566" s="12" t="s">
        <v>72</v>
      </c>
      <c r="AY566" s="161" t="s">
        <v>143</v>
      </c>
    </row>
    <row r="567" spans="2:65" s="12" customFormat="1">
      <c r="B567" s="159"/>
      <c r="D567" s="160" t="s">
        <v>158</v>
      </c>
      <c r="E567" s="161" t="s">
        <v>19</v>
      </c>
      <c r="F567" s="162" t="s">
        <v>859</v>
      </c>
      <c r="H567" s="161" t="s">
        <v>19</v>
      </c>
      <c r="I567" s="163"/>
      <c r="L567" s="159"/>
      <c r="M567" s="164"/>
      <c r="T567" s="165"/>
      <c r="AT567" s="161" t="s">
        <v>158</v>
      </c>
      <c r="AU567" s="161" t="s">
        <v>81</v>
      </c>
      <c r="AV567" s="12" t="s">
        <v>79</v>
      </c>
      <c r="AW567" s="12" t="s">
        <v>33</v>
      </c>
      <c r="AX567" s="12" t="s">
        <v>72</v>
      </c>
      <c r="AY567" s="161" t="s">
        <v>143</v>
      </c>
    </row>
    <row r="568" spans="2:65" s="13" customFormat="1">
      <c r="B568" s="166"/>
      <c r="D568" s="160" t="s">
        <v>158</v>
      </c>
      <c r="E568" s="167" t="s">
        <v>19</v>
      </c>
      <c r="F568" s="168" t="s">
        <v>163</v>
      </c>
      <c r="H568" s="169">
        <v>3</v>
      </c>
      <c r="I568" s="170"/>
      <c r="L568" s="166"/>
      <c r="M568" s="171"/>
      <c r="T568" s="172"/>
      <c r="AT568" s="167" t="s">
        <v>158</v>
      </c>
      <c r="AU568" s="167" t="s">
        <v>81</v>
      </c>
      <c r="AV568" s="13" t="s">
        <v>81</v>
      </c>
      <c r="AW568" s="13" t="s">
        <v>33</v>
      </c>
      <c r="AX568" s="13" t="s">
        <v>79</v>
      </c>
      <c r="AY568" s="167" t="s">
        <v>143</v>
      </c>
    </row>
    <row r="569" spans="2:65" s="12" customFormat="1">
      <c r="B569" s="159"/>
      <c r="D569" s="160" t="s">
        <v>158</v>
      </c>
      <c r="E569" s="161" t="s">
        <v>19</v>
      </c>
      <c r="F569" s="162" t="s">
        <v>161</v>
      </c>
      <c r="H569" s="161" t="s">
        <v>19</v>
      </c>
      <c r="I569" s="163"/>
      <c r="L569" s="159"/>
      <c r="M569" s="164"/>
      <c r="T569" s="165"/>
      <c r="AT569" s="161" t="s">
        <v>158</v>
      </c>
      <c r="AU569" s="161" t="s">
        <v>81</v>
      </c>
      <c r="AV569" s="12" t="s">
        <v>79</v>
      </c>
      <c r="AW569" s="12" t="s">
        <v>33</v>
      </c>
      <c r="AX569" s="12" t="s">
        <v>72</v>
      </c>
      <c r="AY569" s="161" t="s">
        <v>143</v>
      </c>
    </row>
    <row r="570" spans="2:65" s="1" customFormat="1" ht="16.5" customHeight="1">
      <c r="B570" s="33"/>
      <c r="C570" s="149" t="s">
        <v>1007</v>
      </c>
      <c r="D570" s="149" t="s">
        <v>154</v>
      </c>
      <c r="E570" s="150" t="s">
        <v>1939</v>
      </c>
      <c r="F570" s="151" t="s">
        <v>1940</v>
      </c>
      <c r="G570" s="152" t="s">
        <v>149</v>
      </c>
      <c r="H570" s="153">
        <v>3</v>
      </c>
      <c r="I570" s="154">
        <v>16000</v>
      </c>
      <c r="J570" s="155">
        <f>ROUND(I570*H570,2)</f>
        <v>48000</v>
      </c>
      <c r="K570" s="151" t="s">
        <v>150</v>
      </c>
      <c r="L570" s="156"/>
      <c r="M570" s="157" t="s">
        <v>19</v>
      </c>
      <c r="N570" s="158" t="s">
        <v>43</v>
      </c>
      <c r="P570" s="141">
        <f>O570*H570</f>
        <v>0</v>
      </c>
      <c r="Q570" s="141">
        <v>4.5999999999999999E-2</v>
      </c>
      <c r="R570" s="141">
        <f>Q570*H570</f>
        <v>0.13800000000000001</v>
      </c>
      <c r="S570" s="141">
        <v>0</v>
      </c>
      <c r="T570" s="142">
        <f>S570*H570</f>
        <v>0</v>
      </c>
      <c r="AR570" s="143" t="s">
        <v>144</v>
      </c>
      <c r="AT570" s="143" t="s">
        <v>154</v>
      </c>
      <c r="AU570" s="143" t="s">
        <v>81</v>
      </c>
      <c r="AY570" s="18" t="s">
        <v>143</v>
      </c>
      <c r="BE570" s="144">
        <f>IF(N570="základní",J570,0)</f>
        <v>48000</v>
      </c>
      <c r="BF570" s="144">
        <f>IF(N570="snížená",J570,0)</f>
        <v>0</v>
      </c>
      <c r="BG570" s="144">
        <f>IF(N570="zákl. přenesená",J570,0)</f>
        <v>0</v>
      </c>
      <c r="BH570" s="144">
        <f>IF(N570="sníž. přenesená",J570,0)</f>
        <v>0</v>
      </c>
      <c r="BI570" s="144">
        <f>IF(N570="nulová",J570,0)</f>
        <v>0</v>
      </c>
      <c r="BJ570" s="18" t="s">
        <v>79</v>
      </c>
      <c r="BK570" s="144">
        <f>ROUND(I570*H570,2)</f>
        <v>48000</v>
      </c>
      <c r="BL570" s="18" t="s">
        <v>168</v>
      </c>
      <c r="BM570" s="143" t="s">
        <v>1941</v>
      </c>
    </row>
    <row r="571" spans="2:65" s="1" customFormat="1" ht="16.5" customHeight="1">
      <c r="B571" s="33"/>
      <c r="C571" s="149" t="s">
        <v>1012</v>
      </c>
      <c r="D571" s="149" t="s">
        <v>154</v>
      </c>
      <c r="E571" s="150" t="s">
        <v>1942</v>
      </c>
      <c r="F571" s="151" t="s">
        <v>1943</v>
      </c>
      <c r="G571" s="152" t="s">
        <v>149</v>
      </c>
      <c r="H571" s="153">
        <v>3</v>
      </c>
      <c r="I571" s="154">
        <v>1834</v>
      </c>
      <c r="J571" s="155">
        <f>ROUND(I571*H571,2)</f>
        <v>5502</v>
      </c>
      <c r="K571" s="151" t="s">
        <v>19</v>
      </c>
      <c r="L571" s="156"/>
      <c r="M571" s="157" t="s">
        <v>19</v>
      </c>
      <c r="N571" s="158" t="s">
        <v>43</v>
      </c>
      <c r="P571" s="141">
        <f>O571*H571</f>
        <v>0</v>
      </c>
      <c r="Q571" s="141">
        <v>7.3000000000000001E-3</v>
      </c>
      <c r="R571" s="141">
        <f>Q571*H571</f>
        <v>2.1899999999999999E-2</v>
      </c>
      <c r="S571" s="141">
        <v>0</v>
      </c>
      <c r="T571" s="142">
        <f>S571*H571</f>
        <v>0</v>
      </c>
      <c r="AR571" s="143" t="s">
        <v>144</v>
      </c>
      <c r="AT571" s="143" t="s">
        <v>154</v>
      </c>
      <c r="AU571" s="143" t="s">
        <v>81</v>
      </c>
      <c r="AY571" s="18" t="s">
        <v>143</v>
      </c>
      <c r="BE571" s="144">
        <f>IF(N571="základní",J571,0)</f>
        <v>5502</v>
      </c>
      <c r="BF571" s="144">
        <f>IF(N571="snížená",J571,0)</f>
        <v>0</v>
      </c>
      <c r="BG571" s="144">
        <f>IF(N571="zákl. přenesená",J571,0)</f>
        <v>0</v>
      </c>
      <c r="BH571" s="144">
        <f>IF(N571="sníž. přenesená",J571,0)</f>
        <v>0</v>
      </c>
      <c r="BI571" s="144">
        <f>IF(N571="nulová",J571,0)</f>
        <v>0</v>
      </c>
      <c r="BJ571" s="18" t="s">
        <v>79</v>
      </c>
      <c r="BK571" s="144">
        <f>ROUND(I571*H571,2)</f>
        <v>5502</v>
      </c>
      <c r="BL571" s="18" t="s">
        <v>168</v>
      </c>
      <c r="BM571" s="143" t="s">
        <v>1944</v>
      </c>
    </row>
    <row r="572" spans="2:65" s="1" customFormat="1" ht="24.15" customHeight="1">
      <c r="B572" s="33"/>
      <c r="C572" s="132" t="s">
        <v>1017</v>
      </c>
      <c r="D572" s="132" t="s">
        <v>146</v>
      </c>
      <c r="E572" s="133" t="s">
        <v>1945</v>
      </c>
      <c r="F572" s="134" t="s">
        <v>1946</v>
      </c>
      <c r="G572" s="135" t="s">
        <v>149</v>
      </c>
      <c r="H572" s="136">
        <v>2</v>
      </c>
      <c r="I572" s="137">
        <v>5350</v>
      </c>
      <c r="J572" s="138">
        <f>ROUND(I572*H572,2)</f>
        <v>10700</v>
      </c>
      <c r="K572" s="134" t="s">
        <v>150</v>
      </c>
      <c r="L572" s="33"/>
      <c r="M572" s="139" t="s">
        <v>19</v>
      </c>
      <c r="N572" s="140" t="s">
        <v>43</v>
      </c>
      <c r="P572" s="141">
        <f>O572*H572</f>
        <v>0</v>
      </c>
      <c r="Q572" s="141">
        <v>3.5200000000000001E-3</v>
      </c>
      <c r="R572" s="141">
        <f>Q572*H572</f>
        <v>7.0400000000000003E-3</v>
      </c>
      <c r="S572" s="141">
        <v>0</v>
      </c>
      <c r="T572" s="142">
        <f>S572*H572</f>
        <v>0</v>
      </c>
      <c r="AR572" s="143" t="s">
        <v>168</v>
      </c>
      <c r="AT572" s="143" t="s">
        <v>146</v>
      </c>
      <c r="AU572" s="143" t="s">
        <v>81</v>
      </c>
      <c r="AY572" s="18" t="s">
        <v>143</v>
      </c>
      <c r="BE572" s="144">
        <f>IF(N572="základní",J572,0)</f>
        <v>10700</v>
      </c>
      <c r="BF572" s="144">
        <f>IF(N572="snížená",J572,0)</f>
        <v>0</v>
      </c>
      <c r="BG572" s="144">
        <f>IF(N572="zákl. přenesená",J572,0)</f>
        <v>0</v>
      </c>
      <c r="BH572" s="144">
        <f>IF(N572="sníž. přenesená",J572,0)</f>
        <v>0</v>
      </c>
      <c r="BI572" s="144">
        <f>IF(N572="nulová",J572,0)</f>
        <v>0</v>
      </c>
      <c r="BJ572" s="18" t="s">
        <v>79</v>
      </c>
      <c r="BK572" s="144">
        <f>ROUND(I572*H572,2)</f>
        <v>10700</v>
      </c>
      <c r="BL572" s="18" t="s">
        <v>168</v>
      </c>
      <c r="BM572" s="143" t="s">
        <v>1947</v>
      </c>
    </row>
    <row r="573" spans="2:65" s="1" customFormat="1">
      <c r="B573" s="33"/>
      <c r="D573" s="145" t="s">
        <v>152</v>
      </c>
      <c r="F573" s="146" t="s">
        <v>1948</v>
      </c>
      <c r="I573" s="147"/>
      <c r="L573" s="33"/>
      <c r="M573" s="148"/>
      <c r="T573" s="54"/>
      <c r="AT573" s="18" t="s">
        <v>152</v>
      </c>
      <c r="AU573" s="18" t="s">
        <v>81</v>
      </c>
    </row>
    <row r="574" spans="2:65" s="1" customFormat="1" ht="16.5" customHeight="1">
      <c r="B574" s="33"/>
      <c r="C574" s="149" t="s">
        <v>1022</v>
      </c>
      <c r="D574" s="149" t="s">
        <v>154</v>
      </c>
      <c r="E574" s="150" t="s">
        <v>1949</v>
      </c>
      <c r="F574" s="151" t="s">
        <v>1950</v>
      </c>
      <c r="G574" s="152" t="s">
        <v>149</v>
      </c>
      <c r="H574" s="153">
        <v>2</v>
      </c>
      <c r="I574" s="154">
        <v>12560</v>
      </c>
      <c r="J574" s="155">
        <f>ROUND(I574*H574,2)</f>
        <v>25120</v>
      </c>
      <c r="K574" s="151" t="s">
        <v>150</v>
      </c>
      <c r="L574" s="156"/>
      <c r="M574" s="157" t="s">
        <v>19</v>
      </c>
      <c r="N574" s="158" t="s">
        <v>43</v>
      </c>
      <c r="P574" s="141">
        <f>O574*H574</f>
        <v>0</v>
      </c>
      <c r="Q574" s="141">
        <v>1.4E-2</v>
      </c>
      <c r="R574" s="141">
        <f>Q574*H574</f>
        <v>2.8000000000000001E-2</v>
      </c>
      <c r="S574" s="141">
        <v>0</v>
      </c>
      <c r="T574" s="142">
        <f>S574*H574</f>
        <v>0</v>
      </c>
      <c r="AR574" s="143" t="s">
        <v>144</v>
      </c>
      <c r="AT574" s="143" t="s">
        <v>154</v>
      </c>
      <c r="AU574" s="143" t="s">
        <v>81</v>
      </c>
      <c r="AY574" s="18" t="s">
        <v>143</v>
      </c>
      <c r="BE574" s="144">
        <f>IF(N574="základní",J574,0)</f>
        <v>25120</v>
      </c>
      <c r="BF574" s="144">
        <f>IF(N574="snížená",J574,0)</f>
        <v>0</v>
      </c>
      <c r="BG574" s="144">
        <f>IF(N574="zákl. přenesená",J574,0)</f>
        <v>0</v>
      </c>
      <c r="BH574" s="144">
        <f>IF(N574="sníž. přenesená",J574,0)</f>
        <v>0</v>
      </c>
      <c r="BI574" s="144">
        <f>IF(N574="nulová",J574,0)</f>
        <v>0</v>
      </c>
      <c r="BJ574" s="18" t="s">
        <v>79</v>
      </c>
      <c r="BK574" s="144">
        <f>ROUND(I574*H574,2)</f>
        <v>25120</v>
      </c>
      <c r="BL574" s="18" t="s">
        <v>168</v>
      </c>
      <c r="BM574" s="143" t="s">
        <v>1951</v>
      </c>
    </row>
    <row r="575" spans="2:65" s="1" customFormat="1" ht="16.5" customHeight="1">
      <c r="B575" s="33"/>
      <c r="C575" s="132" t="s">
        <v>1027</v>
      </c>
      <c r="D575" s="132" t="s">
        <v>146</v>
      </c>
      <c r="E575" s="133" t="s">
        <v>1008</v>
      </c>
      <c r="F575" s="134" t="s">
        <v>1009</v>
      </c>
      <c r="G575" s="135" t="s">
        <v>260</v>
      </c>
      <c r="H575" s="136">
        <v>118.6</v>
      </c>
      <c r="I575" s="137">
        <v>45.6</v>
      </c>
      <c r="J575" s="138">
        <f>ROUND(I575*H575,2)</f>
        <v>5408.16</v>
      </c>
      <c r="K575" s="134" t="s">
        <v>150</v>
      </c>
      <c r="L575" s="33"/>
      <c r="M575" s="139" t="s">
        <v>19</v>
      </c>
      <c r="N575" s="140" t="s">
        <v>43</v>
      </c>
      <c r="P575" s="141">
        <f>O575*H575</f>
        <v>0</v>
      </c>
      <c r="Q575" s="141">
        <v>0</v>
      </c>
      <c r="R575" s="141">
        <f>Q575*H575</f>
        <v>0</v>
      </c>
      <c r="S575" s="141">
        <v>0</v>
      </c>
      <c r="T575" s="142">
        <f>S575*H575</f>
        <v>0</v>
      </c>
      <c r="AR575" s="143" t="s">
        <v>168</v>
      </c>
      <c r="AT575" s="143" t="s">
        <v>146</v>
      </c>
      <c r="AU575" s="143" t="s">
        <v>81</v>
      </c>
      <c r="AY575" s="18" t="s">
        <v>143</v>
      </c>
      <c r="BE575" s="144">
        <f>IF(N575="základní",J575,0)</f>
        <v>5408.16</v>
      </c>
      <c r="BF575" s="144">
        <f>IF(N575="snížená",J575,0)</f>
        <v>0</v>
      </c>
      <c r="BG575" s="144">
        <f>IF(N575="zákl. přenesená",J575,0)</f>
        <v>0</v>
      </c>
      <c r="BH575" s="144">
        <f>IF(N575="sníž. přenesená",J575,0)</f>
        <v>0</v>
      </c>
      <c r="BI575" s="144">
        <f>IF(N575="nulová",J575,0)</f>
        <v>0</v>
      </c>
      <c r="BJ575" s="18" t="s">
        <v>79</v>
      </c>
      <c r="BK575" s="144">
        <f>ROUND(I575*H575,2)</f>
        <v>5408.16</v>
      </c>
      <c r="BL575" s="18" t="s">
        <v>168</v>
      </c>
      <c r="BM575" s="143" t="s">
        <v>1952</v>
      </c>
    </row>
    <row r="576" spans="2:65" s="1" customFormat="1">
      <c r="B576" s="33"/>
      <c r="D576" s="145" t="s">
        <v>152</v>
      </c>
      <c r="F576" s="146" t="s">
        <v>1011</v>
      </c>
      <c r="I576" s="147"/>
      <c r="L576" s="33"/>
      <c r="M576" s="148"/>
      <c r="T576" s="54"/>
      <c r="AT576" s="18" t="s">
        <v>152</v>
      </c>
      <c r="AU576" s="18" t="s">
        <v>81</v>
      </c>
    </row>
    <row r="577" spans="2:65" s="12" customFormat="1">
      <c r="B577" s="159"/>
      <c r="D577" s="160" t="s">
        <v>158</v>
      </c>
      <c r="E577" s="161" t="s">
        <v>19</v>
      </c>
      <c r="F577" s="162" t="s">
        <v>246</v>
      </c>
      <c r="H577" s="161" t="s">
        <v>19</v>
      </c>
      <c r="I577" s="163"/>
      <c r="L577" s="159"/>
      <c r="M577" s="164"/>
      <c r="T577" s="165"/>
      <c r="AT577" s="161" t="s">
        <v>158</v>
      </c>
      <c r="AU577" s="161" t="s">
        <v>81</v>
      </c>
      <c r="AV577" s="12" t="s">
        <v>79</v>
      </c>
      <c r="AW577" s="12" t="s">
        <v>33</v>
      </c>
      <c r="AX577" s="12" t="s">
        <v>72</v>
      </c>
      <c r="AY577" s="161" t="s">
        <v>143</v>
      </c>
    </row>
    <row r="578" spans="2:65" s="13" customFormat="1">
      <c r="B578" s="166"/>
      <c r="D578" s="160" t="s">
        <v>158</v>
      </c>
      <c r="E578" s="167" t="s">
        <v>19</v>
      </c>
      <c r="F578" s="168" t="s">
        <v>1818</v>
      </c>
      <c r="H578" s="169">
        <v>118.6</v>
      </c>
      <c r="I578" s="170"/>
      <c r="L578" s="166"/>
      <c r="M578" s="171"/>
      <c r="T578" s="172"/>
      <c r="AT578" s="167" t="s">
        <v>158</v>
      </c>
      <c r="AU578" s="167" t="s">
        <v>81</v>
      </c>
      <c r="AV578" s="13" t="s">
        <v>81</v>
      </c>
      <c r="AW578" s="13" t="s">
        <v>33</v>
      </c>
      <c r="AX578" s="13" t="s">
        <v>79</v>
      </c>
      <c r="AY578" s="167" t="s">
        <v>143</v>
      </c>
    </row>
    <row r="579" spans="2:65" s="1" customFormat="1" ht="16.5" customHeight="1">
      <c r="B579" s="33"/>
      <c r="C579" s="132" t="s">
        <v>1031</v>
      </c>
      <c r="D579" s="132" t="s">
        <v>146</v>
      </c>
      <c r="E579" s="133" t="s">
        <v>1013</v>
      </c>
      <c r="F579" s="134" t="s">
        <v>1014</v>
      </c>
      <c r="G579" s="135" t="s">
        <v>260</v>
      </c>
      <c r="H579" s="136">
        <v>118.6</v>
      </c>
      <c r="I579" s="137">
        <v>74</v>
      </c>
      <c r="J579" s="138">
        <f>ROUND(I579*H579,2)</f>
        <v>8776.4</v>
      </c>
      <c r="K579" s="134" t="s">
        <v>150</v>
      </c>
      <c r="L579" s="33"/>
      <c r="M579" s="139" t="s">
        <v>19</v>
      </c>
      <c r="N579" s="140" t="s">
        <v>43</v>
      </c>
      <c r="P579" s="141">
        <f>O579*H579</f>
        <v>0</v>
      </c>
      <c r="Q579" s="141">
        <v>0</v>
      </c>
      <c r="R579" s="141">
        <f>Q579*H579</f>
        <v>0</v>
      </c>
      <c r="S579" s="141">
        <v>0</v>
      </c>
      <c r="T579" s="142">
        <f>S579*H579</f>
        <v>0</v>
      </c>
      <c r="AR579" s="143" t="s">
        <v>168</v>
      </c>
      <c r="AT579" s="143" t="s">
        <v>146</v>
      </c>
      <c r="AU579" s="143" t="s">
        <v>81</v>
      </c>
      <c r="AY579" s="18" t="s">
        <v>143</v>
      </c>
      <c r="BE579" s="144">
        <f>IF(N579="základní",J579,0)</f>
        <v>8776.4</v>
      </c>
      <c r="BF579" s="144">
        <f>IF(N579="snížená",J579,0)</f>
        <v>0</v>
      </c>
      <c r="BG579" s="144">
        <f>IF(N579="zákl. přenesená",J579,0)</f>
        <v>0</v>
      </c>
      <c r="BH579" s="144">
        <f>IF(N579="sníž. přenesená",J579,0)</f>
        <v>0</v>
      </c>
      <c r="BI579" s="144">
        <f>IF(N579="nulová",J579,0)</f>
        <v>0</v>
      </c>
      <c r="BJ579" s="18" t="s">
        <v>79</v>
      </c>
      <c r="BK579" s="144">
        <f>ROUND(I579*H579,2)</f>
        <v>8776.4</v>
      </c>
      <c r="BL579" s="18" t="s">
        <v>168</v>
      </c>
      <c r="BM579" s="143" t="s">
        <v>1953</v>
      </c>
    </row>
    <row r="580" spans="2:65" s="1" customFormat="1">
      <c r="B580" s="33"/>
      <c r="D580" s="145" t="s">
        <v>152</v>
      </c>
      <c r="F580" s="146" t="s">
        <v>1016</v>
      </c>
      <c r="I580" s="147"/>
      <c r="L580" s="33"/>
      <c r="M580" s="148"/>
      <c r="T580" s="54"/>
      <c r="AT580" s="18" t="s">
        <v>152</v>
      </c>
      <c r="AU580" s="18" t="s">
        <v>81</v>
      </c>
    </row>
    <row r="581" spans="2:65" s="12" customFormat="1">
      <c r="B581" s="159"/>
      <c r="D581" s="160" t="s">
        <v>158</v>
      </c>
      <c r="E581" s="161" t="s">
        <v>19</v>
      </c>
      <c r="F581" s="162" t="s">
        <v>246</v>
      </c>
      <c r="H581" s="161" t="s">
        <v>19</v>
      </c>
      <c r="I581" s="163"/>
      <c r="L581" s="159"/>
      <c r="M581" s="164"/>
      <c r="T581" s="165"/>
      <c r="AT581" s="161" t="s">
        <v>158</v>
      </c>
      <c r="AU581" s="161" t="s">
        <v>81</v>
      </c>
      <c r="AV581" s="12" t="s">
        <v>79</v>
      </c>
      <c r="AW581" s="12" t="s">
        <v>33</v>
      </c>
      <c r="AX581" s="12" t="s">
        <v>72</v>
      </c>
      <c r="AY581" s="161" t="s">
        <v>143</v>
      </c>
    </row>
    <row r="582" spans="2:65" s="13" customFormat="1">
      <c r="B582" s="166"/>
      <c r="D582" s="160" t="s">
        <v>158</v>
      </c>
      <c r="E582" s="167" t="s">
        <v>19</v>
      </c>
      <c r="F582" s="168" t="s">
        <v>1818</v>
      </c>
      <c r="H582" s="169">
        <v>118.6</v>
      </c>
      <c r="I582" s="170"/>
      <c r="L582" s="166"/>
      <c r="M582" s="171"/>
      <c r="T582" s="172"/>
      <c r="AT582" s="167" t="s">
        <v>158</v>
      </c>
      <c r="AU582" s="167" t="s">
        <v>81</v>
      </c>
      <c r="AV582" s="13" t="s">
        <v>81</v>
      </c>
      <c r="AW582" s="13" t="s">
        <v>33</v>
      </c>
      <c r="AX582" s="13" t="s">
        <v>79</v>
      </c>
      <c r="AY582" s="167" t="s">
        <v>143</v>
      </c>
    </row>
    <row r="583" spans="2:65" s="1" customFormat="1" ht="16.5" customHeight="1">
      <c r="B583" s="33"/>
      <c r="C583" s="132" t="s">
        <v>1035</v>
      </c>
      <c r="D583" s="132" t="s">
        <v>146</v>
      </c>
      <c r="E583" s="133" t="s">
        <v>1018</v>
      </c>
      <c r="F583" s="134" t="s">
        <v>1019</v>
      </c>
      <c r="G583" s="135" t="s">
        <v>149</v>
      </c>
      <c r="H583" s="136">
        <v>1</v>
      </c>
      <c r="I583" s="137">
        <v>2778</v>
      </c>
      <c r="J583" s="138">
        <f>ROUND(I583*H583,2)</f>
        <v>2778</v>
      </c>
      <c r="K583" s="134" t="s">
        <v>150</v>
      </c>
      <c r="L583" s="33"/>
      <c r="M583" s="139" t="s">
        <v>19</v>
      </c>
      <c r="N583" s="140" t="s">
        <v>43</v>
      </c>
      <c r="P583" s="141">
        <f>O583*H583</f>
        <v>0</v>
      </c>
      <c r="Q583" s="141">
        <v>0.45937</v>
      </c>
      <c r="R583" s="141">
        <f>Q583*H583</f>
        <v>0.45937</v>
      </c>
      <c r="S583" s="141">
        <v>0</v>
      </c>
      <c r="T583" s="142">
        <f>S583*H583</f>
        <v>0</v>
      </c>
      <c r="AR583" s="143" t="s">
        <v>168</v>
      </c>
      <c r="AT583" s="143" t="s">
        <v>146</v>
      </c>
      <c r="AU583" s="143" t="s">
        <v>81</v>
      </c>
      <c r="AY583" s="18" t="s">
        <v>143</v>
      </c>
      <c r="BE583" s="144">
        <f>IF(N583="základní",J583,0)</f>
        <v>2778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8" t="s">
        <v>79</v>
      </c>
      <c r="BK583" s="144">
        <f>ROUND(I583*H583,2)</f>
        <v>2778</v>
      </c>
      <c r="BL583" s="18" t="s">
        <v>168</v>
      </c>
      <c r="BM583" s="143" t="s">
        <v>1954</v>
      </c>
    </row>
    <row r="584" spans="2:65" s="1" customFormat="1">
      <c r="B584" s="33"/>
      <c r="D584" s="145" t="s">
        <v>152</v>
      </c>
      <c r="F584" s="146" t="s">
        <v>1021</v>
      </c>
      <c r="I584" s="147"/>
      <c r="L584" s="33"/>
      <c r="M584" s="148"/>
      <c r="T584" s="54"/>
      <c r="AT584" s="18" t="s">
        <v>152</v>
      </c>
      <c r="AU584" s="18" t="s">
        <v>81</v>
      </c>
    </row>
    <row r="585" spans="2:65" s="1" customFormat="1" ht="16.5" customHeight="1">
      <c r="B585" s="33"/>
      <c r="C585" s="132" t="s">
        <v>1040</v>
      </c>
      <c r="D585" s="132" t="s">
        <v>146</v>
      </c>
      <c r="E585" s="133" t="s">
        <v>1023</v>
      </c>
      <c r="F585" s="134" t="s">
        <v>1024</v>
      </c>
      <c r="G585" s="135" t="s">
        <v>149</v>
      </c>
      <c r="H585" s="136">
        <v>5</v>
      </c>
      <c r="I585" s="137">
        <v>3140</v>
      </c>
      <c r="J585" s="138">
        <f>ROUND(I585*H585,2)</f>
        <v>15700</v>
      </c>
      <c r="K585" s="134" t="s">
        <v>150</v>
      </c>
      <c r="L585" s="33"/>
      <c r="M585" s="139" t="s">
        <v>19</v>
      </c>
      <c r="N585" s="140" t="s">
        <v>43</v>
      </c>
      <c r="P585" s="141">
        <f>O585*H585</f>
        <v>0</v>
      </c>
      <c r="Q585" s="141">
        <v>0.04</v>
      </c>
      <c r="R585" s="141">
        <f>Q585*H585</f>
        <v>0.2</v>
      </c>
      <c r="S585" s="141">
        <v>0</v>
      </c>
      <c r="T585" s="142">
        <f>S585*H585</f>
        <v>0</v>
      </c>
      <c r="AR585" s="143" t="s">
        <v>168</v>
      </c>
      <c r="AT585" s="143" t="s">
        <v>146</v>
      </c>
      <c r="AU585" s="143" t="s">
        <v>81</v>
      </c>
      <c r="AY585" s="18" t="s">
        <v>143</v>
      </c>
      <c r="BE585" s="144">
        <f>IF(N585="základní",J585,0)</f>
        <v>15700</v>
      </c>
      <c r="BF585" s="144">
        <f>IF(N585="snížená",J585,0)</f>
        <v>0</v>
      </c>
      <c r="BG585" s="144">
        <f>IF(N585="zákl. přenesená",J585,0)</f>
        <v>0</v>
      </c>
      <c r="BH585" s="144">
        <f>IF(N585="sníž. přenesená",J585,0)</f>
        <v>0</v>
      </c>
      <c r="BI585" s="144">
        <f>IF(N585="nulová",J585,0)</f>
        <v>0</v>
      </c>
      <c r="BJ585" s="18" t="s">
        <v>79</v>
      </c>
      <c r="BK585" s="144">
        <f>ROUND(I585*H585,2)</f>
        <v>15700</v>
      </c>
      <c r="BL585" s="18" t="s">
        <v>168</v>
      </c>
      <c r="BM585" s="143" t="s">
        <v>1955</v>
      </c>
    </row>
    <row r="586" spans="2:65" s="1" customFormat="1">
      <c r="B586" s="33"/>
      <c r="D586" s="145" t="s">
        <v>152</v>
      </c>
      <c r="F586" s="146" t="s">
        <v>1026</v>
      </c>
      <c r="I586" s="147"/>
      <c r="L586" s="33"/>
      <c r="M586" s="148"/>
      <c r="T586" s="54"/>
      <c r="AT586" s="18" t="s">
        <v>152</v>
      </c>
      <c r="AU586" s="18" t="s">
        <v>81</v>
      </c>
    </row>
    <row r="587" spans="2:65" s="12" customFormat="1">
      <c r="B587" s="159"/>
      <c r="D587" s="160" t="s">
        <v>158</v>
      </c>
      <c r="E587" s="161" t="s">
        <v>19</v>
      </c>
      <c r="F587" s="162" t="s">
        <v>859</v>
      </c>
      <c r="H587" s="161" t="s">
        <v>19</v>
      </c>
      <c r="I587" s="163"/>
      <c r="L587" s="159"/>
      <c r="M587" s="164"/>
      <c r="T587" s="165"/>
      <c r="AT587" s="161" t="s">
        <v>158</v>
      </c>
      <c r="AU587" s="161" t="s">
        <v>81</v>
      </c>
      <c r="AV587" s="12" t="s">
        <v>79</v>
      </c>
      <c r="AW587" s="12" t="s">
        <v>33</v>
      </c>
      <c r="AX587" s="12" t="s">
        <v>72</v>
      </c>
      <c r="AY587" s="161" t="s">
        <v>143</v>
      </c>
    </row>
    <row r="588" spans="2:65" s="13" customFormat="1">
      <c r="B588" s="166"/>
      <c r="D588" s="160" t="s">
        <v>158</v>
      </c>
      <c r="E588" s="167" t="s">
        <v>19</v>
      </c>
      <c r="F588" s="168" t="s">
        <v>172</v>
      </c>
      <c r="H588" s="169">
        <v>5</v>
      </c>
      <c r="I588" s="170"/>
      <c r="L588" s="166"/>
      <c r="M588" s="171"/>
      <c r="T588" s="172"/>
      <c r="AT588" s="167" t="s">
        <v>158</v>
      </c>
      <c r="AU588" s="167" t="s">
        <v>81</v>
      </c>
      <c r="AV588" s="13" t="s">
        <v>81</v>
      </c>
      <c r="AW588" s="13" t="s">
        <v>33</v>
      </c>
      <c r="AX588" s="13" t="s">
        <v>79</v>
      </c>
      <c r="AY588" s="167" t="s">
        <v>143</v>
      </c>
    </row>
    <row r="589" spans="2:65" s="1" customFormat="1" ht="16.5" customHeight="1">
      <c r="B589" s="33"/>
      <c r="C589" s="149" t="s">
        <v>1045</v>
      </c>
      <c r="D589" s="149" t="s">
        <v>154</v>
      </c>
      <c r="E589" s="150" t="s">
        <v>1028</v>
      </c>
      <c r="F589" s="151" t="s">
        <v>1029</v>
      </c>
      <c r="G589" s="152" t="s">
        <v>149</v>
      </c>
      <c r="H589" s="153">
        <v>5</v>
      </c>
      <c r="I589" s="154">
        <v>819</v>
      </c>
      <c r="J589" s="155">
        <f>ROUND(I589*H589,2)</f>
        <v>4095</v>
      </c>
      <c r="K589" s="151" t="s">
        <v>150</v>
      </c>
      <c r="L589" s="156"/>
      <c r="M589" s="157" t="s">
        <v>19</v>
      </c>
      <c r="N589" s="158" t="s">
        <v>43</v>
      </c>
      <c r="P589" s="141">
        <f>O589*H589</f>
        <v>0</v>
      </c>
      <c r="Q589" s="141">
        <v>1.3299999999999999E-2</v>
      </c>
      <c r="R589" s="141">
        <f>Q589*H589</f>
        <v>6.6500000000000004E-2</v>
      </c>
      <c r="S589" s="141">
        <v>0</v>
      </c>
      <c r="T589" s="142">
        <f>S589*H589</f>
        <v>0</v>
      </c>
      <c r="AR589" s="143" t="s">
        <v>144</v>
      </c>
      <c r="AT589" s="143" t="s">
        <v>154</v>
      </c>
      <c r="AU589" s="143" t="s">
        <v>81</v>
      </c>
      <c r="AY589" s="18" t="s">
        <v>143</v>
      </c>
      <c r="BE589" s="144">
        <f>IF(N589="základní",J589,0)</f>
        <v>4095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8" t="s">
        <v>79</v>
      </c>
      <c r="BK589" s="144">
        <f>ROUND(I589*H589,2)</f>
        <v>4095</v>
      </c>
      <c r="BL589" s="18" t="s">
        <v>168</v>
      </c>
      <c r="BM589" s="143" t="s">
        <v>1956</v>
      </c>
    </row>
    <row r="590" spans="2:65" s="1" customFormat="1" ht="16.5" customHeight="1">
      <c r="B590" s="33"/>
      <c r="C590" s="149" t="s">
        <v>1050</v>
      </c>
      <c r="D590" s="149" t="s">
        <v>154</v>
      </c>
      <c r="E590" s="150" t="s">
        <v>1032</v>
      </c>
      <c r="F590" s="151" t="s">
        <v>1033</v>
      </c>
      <c r="G590" s="152" t="s">
        <v>149</v>
      </c>
      <c r="H590" s="153">
        <v>5</v>
      </c>
      <c r="I590" s="154">
        <v>223.2</v>
      </c>
      <c r="J590" s="155">
        <f>ROUND(I590*H590,2)</f>
        <v>1116</v>
      </c>
      <c r="K590" s="151" t="s">
        <v>150</v>
      </c>
      <c r="L590" s="156"/>
      <c r="M590" s="157" t="s">
        <v>19</v>
      </c>
      <c r="N590" s="158" t="s">
        <v>43</v>
      </c>
      <c r="P590" s="141">
        <f>O590*H590</f>
        <v>0</v>
      </c>
      <c r="Q590" s="141">
        <v>2.9999999999999997E-4</v>
      </c>
      <c r="R590" s="141">
        <f>Q590*H590</f>
        <v>1.4999999999999998E-3</v>
      </c>
      <c r="S590" s="141">
        <v>0</v>
      </c>
      <c r="T590" s="142">
        <f>S590*H590</f>
        <v>0</v>
      </c>
      <c r="AR590" s="143" t="s">
        <v>144</v>
      </c>
      <c r="AT590" s="143" t="s">
        <v>154</v>
      </c>
      <c r="AU590" s="143" t="s">
        <v>81</v>
      </c>
      <c r="AY590" s="18" t="s">
        <v>143</v>
      </c>
      <c r="BE590" s="144">
        <f>IF(N590="základní",J590,0)</f>
        <v>1116</v>
      </c>
      <c r="BF590" s="144">
        <f>IF(N590="snížená",J590,0)</f>
        <v>0</v>
      </c>
      <c r="BG590" s="144">
        <f>IF(N590="zákl. přenesená",J590,0)</f>
        <v>0</v>
      </c>
      <c r="BH590" s="144">
        <f>IF(N590="sníž. přenesená",J590,0)</f>
        <v>0</v>
      </c>
      <c r="BI590" s="144">
        <f>IF(N590="nulová",J590,0)</f>
        <v>0</v>
      </c>
      <c r="BJ590" s="18" t="s">
        <v>79</v>
      </c>
      <c r="BK590" s="144">
        <f>ROUND(I590*H590,2)</f>
        <v>1116</v>
      </c>
      <c r="BL590" s="18" t="s">
        <v>168</v>
      </c>
      <c r="BM590" s="143" t="s">
        <v>1957</v>
      </c>
    </row>
    <row r="591" spans="2:65" s="1" customFormat="1" ht="16.5" customHeight="1">
      <c r="B591" s="33"/>
      <c r="C591" s="132" t="s">
        <v>1057</v>
      </c>
      <c r="D591" s="132" t="s">
        <v>146</v>
      </c>
      <c r="E591" s="133" t="s">
        <v>1958</v>
      </c>
      <c r="F591" s="134" t="s">
        <v>1959</v>
      </c>
      <c r="G591" s="135" t="s">
        <v>149</v>
      </c>
      <c r="H591" s="136">
        <v>1</v>
      </c>
      <c r="I591" s="137">
        <v>4040</v>
      </c>
      <c r="J591" s="138">
        <f>ROUND(I591*H591,2)</f>
        <v>4040</v>
      </c>
      <c r="K591" s="134" t="s">
        <v>150</v>
      </c>
      <c r="L591" s="33"/>
      <c r="M591" s="139" t="s">
        <v>19</v>
      </c>
      <c r="N591" s="140" t="s">
        <v>43</v>
      </c>
      <c r="P591" s="141">
        <f>O591*H591</f>
        <v>0</v>
      </c>
      <c r="Q591" s="141">
        <v>0.05</v>
      </c>
      <c r="R591" s="141">
        <f>Q591*H591</f>
        <v>0.05</v>
      </c>
      <c r="S591" s="141">
        <v>0</v>
      </c>
      <c r="T591" s="142">
        <f>S591*H591</f>
        <v>0</v>
      </c>
      <c r="AR591" s="143" t="s">
        <v>168</v>
      </c>
      <c r="AT591" s="143" t="s">
        <v>146</v>
      </c>
      <c r="AU591" s="143" t="s">
        <v>81</v>
      </c>
      <c r="AY591" s="18" t="s">
        <v>143</v>
      </c>
      <c r="BE591" s="144">
        <f>IF(N591="základní",J591,0)</f>
        <v>4040</v>
      </c>
      <c r="BF591" s="144">
        <f>IF(N591="snížená",J591,0)</f>
        <v>0</v>
      </c>
      <c r="BG591" s="144">
        <f>IF(N591="zákl. přenesená",J591,0)</f>
        <v>0</v>
      </c>
      <c r="BH591" s="144">
        <f>IF(N591="sníž. přenesená",J591,0)</f>
        <v>0</v>
      </c>
      <c r="BI591" s="144">
        <f>IF(N591="nulová",J591,0)</f>
        <v>0</v>
      </c>
      <c r="BJ591" s="18" t="s">
        <v>79</v>
      </c>
      <c r="BK591" s="144">
        <f>ROUND(I591*H591,2)</f>
        <v>4040</v>
      </c>
      <c r="BL591" s="18" t="s">
        <v>168</v>
      </c>
      <c r="BM591" s="143" t="s">
        <v>1960</v>
      </c>
    </row>
    <row r="592" spans="2:65" s="1" customFormat="1">
      <c r="B592" s="33"/>
      <c r="D592" s="145" t="s">
        <v>152</v>
      </c>
      <c r="F592" s="146" t="s">
        <v>1961</v>
      </c>
      <c r="I592" s="147"/>
      <c r="L592" s="33"/>
      <c r="M592" s="148"/>
      <c r="T592" s="54"/>
      <c r="AT592" s="18" t="s">
        <v>152</v>
      </c>
      <c r="AU592" s="18" t="s">
        <v>81</v>
      </c>
    </row>
    <row r="593" spans="2:65" s="12" customFormat="1">
      <c r="B593" s="159"/>
      <c r="D593" s="160" t="s">
        <v>158</v>
      </c>
      <c r="E593" s="161" t="s">
        <v>19</v>
      </c>
      <c r="F593" s="162" t="s">
        <v>859</v>
      </c>
      <c r="H593" s="161" t="s">
        <v>19</v>
      </c>
      <c r="I593" s="163"/>
      <c r="L593" s="159"/>
      <c r="M593" s="164"/>
      <c r="T593" s="165"/>
      <c r="AT593" s="161" t="s">
        <v>158</v>
      </c>
      <c r="AU593" s="161" t="s">
        <v>81</v>
      </c>
      <c r="AV593" s="12" t="s">
        <v>79</v>
      </c>
      <c r="AW593" s="12" t="s">
        <v>33</v>
      </c>
      <c r="AX593" s="12" t="s">
        <v>72</v>
      </c>
      <c r="AY593" s="161" t="s">
        <v>143</v>
      </c>
    </row>
    <row r="594" spans="2:65" s="13" customFormat="1">
      <c r="B594" s="166"/>
      <c r="D594" s="160" t="s">
        <v>158</v>
      </c>
      <c r="E594" s="167" t="s">
        <v>19</v>
      </c>
      <c r="F594" s="168" t="s">
        <v>79</v>
      </c>
      <c r="H594" s="169">
        <v>1</v>
      </c>
      <c r="I594" s="170"/>
      <c r="L594" s="166"/>
      <c r="M594" s="171"/>
      <c r="T594" s="172"/>
      <c r="AT594" s="167" t="s">
        <v>158</v>
      </c>
      <c r="AU594" s="167" t="s">
        <v>81</v>
      </c>
      <c r="AV594" s="13" t="s">
        <v>81</v>
      </c>
      <c r="AW594" s="13" t="s">
        <v>33</v>
      </c>
      <c r="AX594" s="13" t="s">
        <v>79</v>
      </c>
      <c r="AY594" s="167" t="s">
        <v>143</v>
      </c>
    </row>
    <row r="595" spans="2:65" s="1" customFormat="1" ht="16.5" customHeight="1">
      <c r="B595" s="33"/>
      <c r="C595" s="149" t="s">
        <v>1063</v>
      </c>
      <c r="D595" s="149" t="s">
        <v>154</v>
      </c>
      <c r="E595" s="150" t="s">
        <v>1962</v>
      </c>
      <c r="F595" s="151" t="s">
        <v>1963</v>
      </c>
      <c r="G595" s="152" t="s">
        <v>149</v>
      </c>
      <c r="H595" s="153">
        <v>1</v>
      </c>
      <c r="I595" s="154">
        <v>4420</v>
      </c>
      <c r="J595" s="155">
        <f>ROUND(I595*H595,2)</f>
        <v>4420</v>
      </c>
      <c r="K595" s="151" t="s">
        <v>150</v>
      </c>
      <c r="L595" s="156"/>
      <c r="M595" s="157" t="s">
        <v>19</v>
      </c>
      <c r="N595" s="158" t="s">
        <v>43</v>
      </c>
      <c r="P595" s="141">
        <f>O595*H595</f>
        <v>0</v>
      </c>
      <c r="Q595" s="141">
        <v>2.4E-2</v>
      </c>
      <c r="R595" s="141">
        <f>Q595*H595</f>
        <v>2.4E-2</v>
      </c>
      <c r="S595" s="141">
        <v>0</v>
      </c>
      <c r="T595" s="142">
        <f>S595*H595</f>
        <v>0</v>
      </c>
      <c r="AR595" s="143" t="s">
        <v>144</v>
      </c>
      <c r="AT595" s="143" t="s">
        <v>154</v>
      </c>
      <c r="AU595" s="143" t="s">
        <v>81</v>
      </c>
      <c r="AY595" s="18" t="s">
        <v>143</v>
      </c>
      <c r="BE595" s="144">
        <f>IF(N595="základní",J595,0)</f>
        <v>4420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8" t="s">
        <v>79</v>
      </c>
      <c r="BK595" s="144">
        <f>ROUND(I595*H595,2)</f>
        <v>4420</v>
      </c>
      <c r="BL595" s="18" t="s">
        <v>168</v>
      </c>
      <c r="BM595" s="143" t="s">
        <v>1964</v>
      </c>
    </row>
    <row r="596" spans="2:65" s="1" customFormat="1" ht="16.5" customHeight="1">
      <c r="B596" s="33"/>
      <c r="C596" s="149" t="s">
        <v>1066</v>
      </c>
      <c r="D596" s="149" t="s">
        <v>154</v>
      </c>
      <c r="E596" s="150" t="s">
        <v>1965</v>
      </c>
      <c r="F596" s="151" t="s">
        <v>1966</v>
      </c>
      <c r="G596" s="152" t="s">
        <v>149</v>
      </c>
      <c r="H596" s="153">
        <v>1</v>
      </c>
      <c r="I596" s="154">
        <v>780</v>
      </c>
      <c r="J596" s="155">
        <f>ROUND(I596*H596,2)</f>
        <v>780</v>
      </c>
      <c r="K596" s="151" t="s">
        <v>150</v>
      </c>
      <c r="L596" s="156"/>
      <c r="M596" s="157" t="s">
        <v>19</v>
      </c>
      <c r="N596" s="158" t="s">
        <v>43</v>
      </c>
      <c r="P596" s="141">
        <f>O596*H596</f>
        <v>0</v>
      </c>
      <c r="Q596" s="141">
        <v>2.5000000000000001E-3</v>
      </c>
      <c r="R596" s="141">
        <f>Q596*H596</f>
        <v>2.5000000000000001E-3</v>
      </c>
      <c r="S596" s="141">
        <v>0</v>
      </c>
      <c r="T596" s="142">
        <f>S596*H596</f>
        <v>0</v>
      </c>
      <c r="AR596" s="143" t="s">
        <v>144</v>
      </c>
      <c r="AT596" s="143" t="s">
        <v>154</v>
      </c>
      <c r="AU596" s="143" t="s">
        <v>81</v>
      </c>
      <c r="AY596" s="18" t="s">
        <v>143</v>
      </c>
      <c r="BE596" s="144">
        <f>IF(N596="základní",J596,0)</f>
        <v>780</v>
      </c>
      <c r="BF596" s="144">
        <f>IF(N596="snížená",J596,0)</f>
        <v>0</v>
      </c>
      <c r="BG596" s="144">
        <f>IF(N596="zákl. přenesená",J596,0)</f>
        <v>0</v>
      </c>
      <c r="BH596" s="144">
        <f>IF(N596="sníž. přenesená",J596,0)</f>
        <v>0</v>
      </c>
      <c r="BI596" s="144">
        <f>IF(N596="nulová",J596,0)</f>
        <v>0</v>
      </c>
      <c r="BJ596" s="18" t="s">
        <v>79</v>
      </c>
      <c r="BK596" s="144">
        <f>ROUND(I596*H596,2)</f>
        <v>780</v>
      </c>
      <c r="BL596" s="18" t="s">
        <v>168</v>
      </c>
      <c r="BM596" s="143" t="s">
        <v>1967</v>
      </c>
    </row>
    <row r="597" spans="2:65" s="1" customFormat="1" ht="16.5" customHeight="1">
      <c r="B597" s="33"/>
      <c r="C597" s="132" t="s">
        <v>1071</v>
      </c>
      <c r="D597" s="132" t="s">
        <v>146</v>
      </c>
      <c r="E597" s="133" t="s">
        <v>1036</v>
      </c>
      <c r="F597" s="134" t="s">
        <v>1037</v>
      </c>
      <c r="G597" s="135" t="s">
        <v>149</v>
      </c>
      <c r="H597" s="136">
        <v>1</v>
      </c>
      <c r="I597" s="137">
        <v>272</v>
      </c>
      <c r="J597" s="138">
        <f>ROUND(I597*H597,2)</f>
        <v>272</v>
      </c>
      <c r="K597" s="134" t="s">
        <v>150</v>
      </c>
      <c r="L597" s="33"/>
      <c r="M597" s="139" t="s">
        <v>19</v>
      </c>
      <c r="N597" s="140" t="s">
        <v>43</v>
      </c>
      <c r="P597" s="141">
        <f>O597*H597</f>
        <v>0</v>
      </c>
      <c r="Q597" s="141">
        <v>3.3E-4</v>
      </c>
      <c r="R597" s="141">
        <f>Q597*H597</f>
        <v>3.3E-4</v>
      </c>
      <c r="S597" s="141">
        <v>0</v>
      </c>
      <c r="T597" s="142">
        <f>S597*H597</f>
        <v>0</v>
      </c>
      <c r="AR597" s="143" t="s">
        <v>168</v>
      </c>
      <c r="AT597" s="143" t="s">
        <v>146</v>
      </c>
      <c r="AU597" s="143" t="s">
        <v>81</v>
      </c>
      <c r="AY597" s="18" t="s">
        <v>143</v>
      </c>
      <c r="BE597" s="144">
        <f>IF(N597="základní",J597,0)</f>
        <v>272</v>
      </c>
      <c r="BF597" s="144">
        <f>IF(N597="snížená",J597,0)</f>
        <v>0</v>
      </c>
      <c r="BG597" s="144">
        <f>IF(N597="zákl. přenesená",J597,0)</f>
        <v>0</v>
      </c>
      <c r="BH597" s="144">
        <f>IF(N597="sníž. přenesená",J597,0)</f>
        <v>0</v>
      </c>
      <c r="BI597" s="144">
        <f>IF(N597="nulová",J597,0)</f>
        <v>0</v>
      </c>
      <c r="BJ597" s="18" t="s">
        <v>79</v>
      </c>
      <c r="BK597" s="144">
        <f>ROUND(I597*H597,2)</f>
        <v>272</v>
      </c>
      <c r="BL597" s="18" t="s">
        <v>168</v>
      </c>
      <c r="BM597" s="143" t="s">
        <v>1968</v>
      </c>
    </row>
    <row r="598" spans="2:65" s="1" customFormat="1">
      <c r="B598" s="33"/>
      <c r="D598" s="145" t="s">
        <v>152</v>
      </c>
      <c r="F598" s="146" t="s">
        <v>1039</v>
      </c>
      <c r="I598" s="147"/>
      <c r="L598" s="33"/>
      <c r="M598" s="148"/>
      <c r="T598" s="54"/>
      <c r="AT598" s="18" t="s">
        <v>152</v>
      </c>
      <c r="AU598" s="18" t="s">
        <v>81</v>
      </c>
    </row>
    <row r="599" spans="2:65" s="1" customFormat="1" ht="16.5" customHeight="1">
      <c r="B599" s="33"/>
      <c r="C599" s="132" t="s">
        <v>1076</v>
      </c>
      <c r="D599" s="132" t="s">
        <v>146</v>
      </c>
      <c r="E599" s="133" t="s">
        <v>1969</v>
      </c>
      <c r="F599" s="134" t="s">
        <v>1970</v>
      </c>
      <c r="G599" s="135" t="s">
        <v>260</v>
      </c>
      <c r="H599" s="136">
        <v>124.53</v>
      </c>
      <c r="I599" s="137">
        <v>55.8</v>
      </c>
      <c r="J599" s="138">
        <f>ROUND(I599*H599,2)</f>
        <v>6948.77</v>
      </c>
      <c r="K599" s="134" t="s">
        <v>150</v>
      </c>
      <c r="L599" s="33"/>
      <c r="M599" s="139" t="s">
        <v>19</v>
      </c>
      <c r="N599" s="140" t="s">
        <v>43</v>
      </c>
      <c r="P599" s="141">
        <f>O599*H599</f>
        <v>0</v>
      </c>
      <c r="Q599" s="141">
        <v>1.9000000000000001E-4</v>
      </c>
      <c r="R599" s="141">
        <f>Q599*H599</f>
        <v>2.36607E-2</v>
      </c>
      <c r="S599" s="141">
        <v>0</v>
      </c>
      <c r="T599" s="142">
        <f>S599*H599</f>
        <v>0</v>
      </c>
      <c r="AR599" s="143" t="s">
        <v>168</v>
      </c>
      <c r="AT599" s="143" t="s">
        <v>146</v>
      </c>
      <c r="AU599" s="143" t="s">
        <v>81</v>
      </c>
      <c r="AY599" s="18" t="s">
        <v>143</v>
      </c>
      <c r="BE599" s="144">
        <f>IF(N599="základní",J599,0)</f>
        <v>6948.77</v>
      </c>
      <c r="BF599" s="144">
        <f>IF(N599="snížená",J599,0)</f>
        <v>0</v>
      </c>
      <c r="BG599" s="144">
        <f>IF(N599="zákl. přenesená",J599,0)</f>
        <v>0</v>
      </c>
      <c r="BH599" s="144">
        <f>IF(N599="sníž. přenesená",J599,0)</f>
        <v>0</v>
      </c>
      <c r="BI599" s="144">
        <f>IF(N599="nulová",J599,0)</f>
        <v>0</v>
      </c>
      <c r="BJ599" s="18" t="s">
        <v>79</v>
      </c>
      <c r="BK599" s="144">
        <f>ROUND(I599*H599,2)</f>
        <v>6948.77</v>
      </c>
      <c r="BL599" s="18" t="s">
        <v>168</v>
      </c>
      <c r="BM599" s="143" t="s">
        <v>1971</v>
      </c>
    </row>
    <row r="600" spans="2:65" s="1" customFormat="1">
      <c r="B600" s="33"/>
      <c r="D600" s="145" t="s">
        <v>152</v>
      </c>
      <c r="F600" s="146" t="s">
        <v>1972</v>
      </c>
      <c r="I600" s="147"/>
      <c r="L600" s="33"/>
      <c r="M600" s="148"/>
      <c r="T600" s="54"/>
      <c r="AT600" s="18" t="s">
        <v>152</v>
      </c>
      <c r="AU600" s="18" t="s">
        <v>81</v>
      </c>
    </row>
    <row r="601" spans="2:65" s="12" customFormat="1">
      <c r="B601" s="159"/>
      <c r="D601" s="160" t="s">
        <v>158</v>
      </c>
      <c r="E601" s="161" t="s">
        <v>19</v>
      </c>
      <c r="F601" s="162" t="s">
        <v>246</v>
      </c>
      <c r="H601" s="161" t="s">
        <v>19</v>
      </c>
      <c r="I601" s="163"/>
      <c r="L601" s="159"/>
      <c r="M601" s="164"/>
      <c r="T601" s="165"/>
      <c r="AT601" s="161" t="s">
        <v>158</v>
      </c>
      <c r="AU601" s="161" t="s">
        <v>81</v>
      </c>
      <c r="AV601" s="12" t="s">
        <v>79</v>
      </c>
      <c r="AW601" s="12" t="s">
        <v>33</v>
      </c>
      <c r="AX601" s="12" t="s">
        <v>72</v>
      </c>
      <c r="AY601" s="161" t="s">
        <v>143</v>
      </c>
    </row>
    <row r="602" spans="2:65" s="12" customFormat="1">
      <c r="B602" s="159"/>
      <c r="D602" s="160" t="s">
        <v>158</v>
      </c>
      <c r="E602" s="161" t="s">
        <v>19</v>
      </c>
      <c r="F602" s="162" t="s">
        <v>1055</v>
      </c>
      <c r="H602" s="161" t="s">
        <v>19</v>
      </c>
      <c r="I602" s="163"/>
      <c r="L602" s="159"/>
      <c r="M602" s="164"/>
      <c r="T602" s="165"/>
      <c r="AT602" s="161" t="s">
        <v>158</v>
      </c>
      <c r="AU602" s="161" t="s">
        <v>81</v>
      </c>
      <c r="AV602" s="12" t="s">
        <v>79</v>
      </c>
      <c r="AW602" s="12" t="s">
        <v>33</v>
      </c>
      <c r="AX602" s="12" t="s">
        <v>72</v>
      </c>
      <c r="AY602" s="161" t="s">
        <v>143</v>
      </c>
    </row>
    <row r="603" spans="2:65" s="13" customFormat="1">
      <c r="B603" s="166"/>
      <c r="D603" s="160" t="s">
        <v>158</v>
      </c>
      <c r="E603" s="167" t="s">
        <v>19</v>
      </c>
      <c r="F603" s="168" t="s">
        <v>1973</v>
      </c>
      <c r="H603" s="169">
        <v>124.53</v>
      </c>
      <c r="I603" s="170"/>
      <c r="L603" s="166"/>
      <c r="M603" s="171"/>
      <c r="T603" s="172"/>
      <c r="AT603" s="167" t="s">
        <v>158</v>
      </c>
      <c r="AU603" s="167" t="s">
        <v>81</v>
      </c>
      <c r="AV603" s="13" t="s">
        <v>81</v>
      </c>
      <c r="AW603" s="13" t="s">
        <v>33</v>
      </c>
      <c r="AX603" s="13" t="s">
        <v>79</v>
      </c>
      <c r="AY603" s="167" t="s">
        <v>143</v>
      </c>
    </row>
    <row r="604" spans="2:65" s="1" customFormat="1" ht="16.5" customHeight="1">
      <c r="B604" s="33"/>
      <c r="C604" s="132" t="s">
        <v>1083</v>
      </c>
      <c r="D604" s="132" t="s">
        <v>146</v>
      </c>
      <c r="E604" s="133" t="s">
        <v>1058</v>
      </c>
      <c r="F604" s="134" t="s">
        <v>1059</v>
      </c>
      <c r="G604" s="135" t="s">
        <v>260</v>
      </c>
      <c r="H604" s="136">
        <v>107.6</v>
      </c>
      <c r="I604" s="137">
        <v>21.7</v>
      </c>
      <c r="J604" s="138">
        <f>ROUND(I604*H604,2)</f>
        <v>2334.92</v>
      </c>
      <c r="K604" s="134" t="s">
        <v>150</v>
      </c>
      <c r="L604" s="33"/>
      <c r="M604" s="139" t="s">
        <v>19</v>
      </c>
      <c r="N604" s="140" t="s">
        <v>43</v>
      </c>
      <c r="P604" s="141">
        <f>O604*H604</f>
        <v>0</v>
      </c>
      <c r="Q604" s="141">
        <v>9.0000000000000006E-5</v>
      </c>
      <c r="R604" s="141">
        <f>Q604*H604</f>
        <v>9.6839999999999999E-3</v>
      </c>
      <c r="S604" s="141">
        <v>0</v>
      </c>
      <c r="T604" s="142">
        <f>S604*H604</f>
        <v>0</v>
      </c>
      <c r="AR604" s="143" t="s">
        <v>168</v>
      </c>
      <c r="AT604" s="143" t="s">
        <v>146</v>
      </c>
      <c r="AU604" s="143" t="s">
        <v>81</v>
      </c>
      <c r="AY604" s="18" t="s">
        <v>143</v>
      </c>
      <c r="BE604" s="144">
        <f>IF(N604="základní",J604,0)</f>
        <v>2334.92</v>
      </c>
      <c r="BF604" s="144">
        <f>IF(N604="snížená",J604,0)</f>
        <v>0</v>
      </c>
      <c r="BG604" s="144">
        <f>IF(N604="zákl. přenesená",J604,0)</f>
        <v>0</v>
      </c>
      <c r="BH604" s="144">
        <f>IF(N604="sníž. přenesená",J604,0)</f>
        <v>0</v>
      </c>
      <c r="BI604" s="144">
        <f>IF(N604="nulová",J604,0)</f>
        <v>0</v>
      </c>
      <c r="BJ604" s="18" t="s">
        <v>79</v>
      </c>
      <c r="BK604" s="144">
        <f>ROUND(I604*H604,2)</f>
        <v>2334.92</v>
      </c>
      <c r="BL604" s="18" t="s">
        <v>168</v>
      </c>
      <c r="BM604" s="143" t="s">
        <v>1974</v>
      </c>
    </row>
    <row r="605" spans="2:65" s="1" customFormat="1">
      <c r="B605" s="33"/>
      <c r="D605" s="145" t="s">
        <v>152</v>
      </c>
      <c r="F605" s="146" t="s">
        <v>1061</v>
      </c>
      <c r="I605" s="147"/>
      <c r="L605" s="33"/>
      <c r="M605" s="148"/>
      <c r="T605" s="54"/>
      <c r="AT605" s="18" t="s">
        <v>152</v>
      </c>
      <c r="AU605" s="18" t="s">
        <v>81</v>
      </c>
    </row>
    <row r="606" spans="2:65" s="13" customFormat="1">
      <c r="B606" s="166"/>
      <c r="D606" s="160" t="s">
        <v>158</v>
      </c>
      <c r="E606" s="167" t="s">
        <v>19</v>
      </c>
      <c r="F606" s="168" t="s">
        <v>1975</v>
      </c>
      <c r="H606" s="169">
        <v>107.6</v>
      </c>
      <c r="I606" s="170"/>
      <c r="L606" s="166"/>
      <c r="M606" s="171"/>
      <c r="T606" s="172"/>
      <c r="AT606" s="167" t="s">
        <v>158</v>
      </c>
      <c r="AU606" s="167" t="s">
        <v>81</v>
      </c>
      <c r="AV606" s="13" t="s">
        <v>81</v>
      </c>
      <c r="AW606" s="13" t="s">
        <v>33</v>
      </c>
      <c r="AX606" s="13" t="s">
        <v>72</v>
      </c>
      <c r="AY606" s="167" t="s">
        <v>143</v>
      </c>
    </row>
    <row r="607" spans="2:65" s="14" customFormat="1">
      <c r="B607" s="173"/>
      <c r="D607" s="160" t="s">
        <v>158</v>
      </c>
      <c r="E607" s="174" t="s">
        <v>19</v>
      </c>
      <c r="F607" s="175" t="s">
        <v>267</v>
      </c>
      <c r="H607" s="176">
        <v>107.6</v>
      </c>
      <c r="I607" s="177"/>
      <c r="L607" s="173"/>
      <c r="M607" s="178"/>
      <c r="T607" s="179"/>
      <c r="AT607" s="174" t="s">
        <v>158</v>
      </c>
      <c r="AU607" s="174" t="s">
        <v>81</v>
      </c>
      <c r="AV607" s="14" t="s">
        <v>168</v>
      </c>
      <c r="AW607" s="14" t="s">
        <v>33</v>
      </c>
      <c r="AX607" s="14" t="s">
        <v>79</v>
      </c>
      <c r="AY607" s="174" t="s">
        <v>143</v>
      </c>
    </row>
    <row r="608" spans="2:65" s="1" customFormat="1" ht="16.5" customHeight="1">
      <c r="B608" s="33"/>
      <c r="C608" s="149" t="s">
        <v>1088</v>
      </c>
      <c r="D608" s="149" t="s">
        <v>154</v>
      </c>
      <c r="E608" s="150" t="s">
        <v>243</v>
      </c>
      <c r="F608" s="151" t="s">
        <v>244</v>
      </c>
      <c r="G608" s="152" t="s">
        <v>149</v>
      </c>
      <c r="H608" s="153">
        <v>10</v>
      </c>
      <c r="I608" s="154">
        <v>998</v>
      </c>
      <c r="J608" s="155">
        <f>ROUND(I608*H608,2)</f>
        <v>9980</v>
      </c>
      <c r="K608" s="151" t="s">
        <v>19</v>
      </c>
      <c r="L608" s="156"/>
      <c r="M608" s="157" t="s">
        <v>19</v>
      </c>
      <c r="N608" s="158" t="s">
        <v>43</v>
      </c>
      <c r="P608" s="141">
        <f>O608*H608</f>
        <v>0</v>
      </c>
      <c r="Q608" s="141">
        <v>0</v>
      </c>
      <c r="R608" s="141">
        <f>Q608*H608</f>
        <v>0</v>
      </c>
      <c r="S608" s="141">
        <v>0</v>
      </c>
      <c r="T608" s="142">
        <f>S608*H608</f>
        <v>0</v>
      </c>
      <c r="AR608" s="143" t="s">
        <v>144</v>
      </c>
      <c r="AT608" s="143" t="s">
        <v>154</v>
      </c>
      <c r="AU608" s="143" t="s">
        <v>81</v>
      </c>
      <c r="AY608" s="18" t="s">
        <v>143</v>
      </c>
      <c r="BE608" s="144">
        <f>IF(N608="základní",J608,0)</f>
        <v>9980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8" t="s">
        <v>79</v>
      </c>
      <c r="BK608" s="144">
        <f>ROUND(I608*H608,2)</f>
        <v>9980</v>
      </c>
      <c r="BL608" s="18" t="s">
        <v>168</v>
      </c>
      <c r="BM608" s="143" t="s">
        <v>1976</v>
      </c>
    </row>
    <row r="609" spans="2:65" s="12" customFormat="1">
      <c r="B609" s="159"/>
      <c r="D609" s="160" t="s">
        <v>158</v>
      </c>
      <c r="E609" s="161" t="s">
        <v>19</v>
      </c>
      <c r="F609" s="162" t="s">
        <v>246</v>
      </c>
      <c r="H609" s="161" t="s">
        <v>19</v>
      </c>
      <c r="I609" s="163"/>
      <c r="L609" s="159"/>
      <c r="M609" s="164"/>
      <c r="T609" s="165"/>
      <c r="AT609" s="161" t="s">
        <v>158</v>
      </c>
      <c r="AU609" s="161" t="s">
        <v>81</v>
      </c>
      <c r="AV609" s="12" t="s">
        <v>79</v>
      </c>
      <c r="AW609" s="12" t="s">
        <v>33</v>
      </c>
      <c r="AX609" s="12" t="s">
        <v>72</v>
      </c>
      <c r="AY609" s="161" t="s">
        <v>143</v>
      </c>
    </row>
    <row r="610" spans="2:65" s="12" customFormat="1">
      <c r="B610" s="159"/>
      <c r="D610" s="160" t="s">
        <v>158</v>
      </c>
      <c r="E610" s="161" t="s">
        <v>19</v>
      </c>
      <c r="F610" s="162" t="s">
        <v>859</v>
      </c>
      <c r="H610" s="161" t="s">
        <v>19</v>
      </c>
      <c r="I610" s="163"/>
      <c r="L610" s="159"/>
      <c r="M610" s="164"/>
      <c r="T610" s="165"/>
      <c r="AT610" s="161" t="s">
        <v>158</v>
      </c>
      <c r="AU610" s="161" t="s">
        <v>81</v>
      </c>
      <c r="AV610" s="12" t="s">
        <v>79</v>
      </c>
      <c r="AW610" s="12" t="s">
        <v>33</v>
      </c>
      <c r="AX610" s="12" t="s">
        <v>72</v>
      </c>
      <c r="AY610" s="161" t="s">
        <v>143</v>
      </c>
    </row>
    <row r="611" spans="2:65" s="12" customFormat="1">
      <c r="B611" s="159"/>
      <c r="D611" s="160" t="s">
        <v>158</v>
      </c>
      <c r="E611" s="161" t="s">
        <v>19</v>
      </c>
      <c r="F611" s="162" t="s">
        <v>247</v>
      </c>
      <c r="H611" s="161" t="s">
        <v>19</v>
      </c>
      <c r="I611" s="163"/>
      <c r="L611" s="159"/>
      <c r="M611" s="164"/>
      <c r="T611" s="165"/>
      <c r="AT611" s="161" t="s">
        <v>158</v>
      </c>
      <c r="AU611" s="161" t="s">
        <v>81</v>
      </c>
      <c r="AV611" s="12" t="s">
        <v>79</v>
      </c>
      <c r="AW611" s="12" t="s">
        <v>33</v>
      </c>
      <c r="AX611" s="12" t="s">
        <v>72</v>
      </c>
      <c r="AY611" s="161" t="s">
        <v>143</v>
      </c>
    </row>
    <row r="612" spans="2:65" s="12" customFormat="1">
      <c r="B612" s="159"/>
      <c r="D612" s="160" t="s">
        <v>158</v>
      </c>
      <c r="E612" s="161" t="s">
        <v>19</v>
      </c>
      <c r="F612" s="162" t="s">
        <v>248</v>
      </c>
      <c r="H612" s="161" t="s">
        <v>19</v>
      </c>
      <c r="I612" s="163"/>
      <c r="L612" s="159"/>
      <c r="M612" s="164"/>
      <c r="T612" s="165"/>
      <c r="AT612" s="161" t="s">
        <v>158</v>
      </c>
      <c r="AU612" s="161" t="s">
        <v>81</v>
      </c>
      <c r="AV612" s="12" t="s">
        <v>79</v>
      </c>
      <c r="AW612" s="12" t="s">
        <v>33</v>
      </c>
      <c r="AX612" s="12" t="s">
        <v>72</v>
      </c>
      <c r="AY612" s="161" t="s">
        <v>143</v>
      </c>
    </row>
    <row r="613" spans="2:65" s="12" customFormat="1">
      <c r="B613" s="159"/>
      <c r="D613" s="160" t="s">
        <v>158</v>
      </c>
      <c r="E613" s="161" t="s">
        <v>19</v>
      </c>
      <c r="F613" s="162" t="s">
        <v>249</v>
      </c>
      <c r="H613" s="161" t="s">
        <v>19</v>
      </c>
      <c r="I613" s="163"/>
      <c r="L613" s="159"/>
      <c r="M613" s="164"/>
      <c r="T613" s="165"/>
      <c r="AT613" s="161" t="s">
        <v>158</v>
      </c>
      <c r="AU613" s="161" t="s">
        <v>81</v>
      </c>
      <c r="AV613" s="12" t="s">
        <v>79</v>
      </c>
      <c r="AW613" s="12" t="s">
        <v>33</v>
      </c>
      <c r="AX613" s="12" t="s">
        <v>72</v>
      </c>
      <c r="AY613" s="161" t="s">
        <v>143</v>
      </c>
    </row>
    <row r="614" spans="2:65" s="12" customFormat="1">
      <c r="B614" s="159"/>
      <c r="D614" s="160" t="s">
        <v>158</v>
      </c>
      <c r="E614" s="161" t="s">
        <v>19</v>
      </c>
      <c r="F614" s="162" t="s">
        <v>250</v>
      </c>
      <c r="H614" s="161" t="s">
        <v>19</v>
      </c>
      <c r="I614" s="163"/>
      <c r="L614" s="159"/>
      <c r="M614" s="164"/>
      <c r="T614" s="165"/>
      <c r="AT614" s="161" t="s">
        <v>158</v>
      </c>
      <c r="AU614" s="161" t="s">
        <v>81</v>
      </c>
      <c r="AV614" s="12" t="s">
        <v>79</v>
      </c>
      <c r="AW614" s="12" t="s">
        <v>33</v>
      </c>
      <c r="AX614" s="12" t="s">
        <v>72</v>
      </c>
      <c r="AY614" s="161" t="s">
        <v>143</v>
      </c>
    </row>
    <row r="615" spans="2:65" s="12" customFormat="1">
      <c r="B615" s="159"/>
      <c r="D615" s="160" t="s">
        <v>158</v>
      </c>
      <c r="E615" s="161" t="s">
        <v>19</v>
      </c>
      <c r="F615" s="162" t="s">
        <v>251</v>
      </c>
      <c r="H615" s="161" t="s">
        <v>19</v>
      </c>
      <c r="I615" s="163"/>
      <c r="L615" s="159"/>
      <c r="M615" s="164"/>
      <c r="T615" s="165"/>
      <c r="AT615" s="161" t="s">
        <v>158</v>
      </c>
      <c r="AU615" s="161" t="s">
        <v>81</v>
      </c>
      <c r="AV615" s="12" t="s">
        <v>79</v>
      </c>
      <c r="AW615" s="12" t="s">
        <v>33</v>
      </c>
      <c r="AX615" s="12" t="s">
        <v>72</v>
      </c>
      <c r="AY615" s="161" t="s">
        <v>143</v>
      </c>
    </row>
    <row r="616" spans="2:65" s="12" customFormat="1">
      <c r="B616" s="159"/>
      <c r="D616" s="160" t="s">
        <v>158</v>
      </c>
      <c r="E616" s="161" t="s">
        <v>19</v>
      </c>
      <c r="F616" s="162" t="s">
        <v>252</v>
      </c>
      <c r="H616" s="161" t="s">
        <v>19</v>
      </c>
      <c r="I616" s="163"/>
      <c r="L616" s="159"/>
      <c r="M616" s="164"/>
      <c r="T616" s="165"/>
      <c r="AT616" s="161" t="s">
        <v>158</v>
      </c>
      <c r="AU616" s="161" t="s">
        <v>81</v>
      </c>
      <c r="AV616" s="12" t="s">
        <v>79</v>
      </c>
      <c r="AW616" s="12" t="s">
        <v>33</v>
      </c>
      <c r="AX616" s="12" t="s">
        <v>72</v>
      </c>
      <c r="AY616" s="161" t="s">
        <v>143</v>
      </c>
    </row>
    <row r="617" spans="2:65" s="13" customFormat="1">
      <c r="B617" s="166"/>
      <c r="D617" s="160" t="s">
        <v>158</v>
      </c>
      <c r="E617" s="167" t="s">
        <v>19</v>
      </c>
      <c r="F617" s="168" t="s">
        <v>253</v>
      </c>
      <c r="H617" s="169">
        <v>10</v>
      </c>
      <c r="I617" s="170"/>
      <c r="L617" s="166"/>
      <c r="M617" s="171"/>
      <c r="T617" s="172"/>
      <c r="AT617" s="167" t="s">
        <v>158</v>
      </c>
      <c r="AU617" s="167" t="s">
        <v>81</v>
      </c>
      <c r="AV617" s="13" t="s">
        <v>81</v>
      </c>
      <c r="AW617" s="13" t="s">
        <v>33</v>
      </c>
      <c r="AX617" s="13" t="s">
        <v>79</v>
      </c>
      <c r="AY617" s="167" t="s">
        <v>143</v>
      </c>
    </row>
    <row r="618" spans="2:65" s="1" customFormat="1" ht="16.5" customHeight="1">
      <c r="B618" s="33"/>
      <c r="C618" s="149" t="s">
        <v>1090</v>
      </c>
      <c r="D618" s="149" t="s">
        <v>154</v>
      </c>
      <c r="E618" s="150" t="s">
        <v>1067</v>
      </c>
      <c r="F618" s="151" t="s">
        <v>1068</v>
      </c>
      <c r="G618" s="152" t="s">
        <v>149</v>
      </c>
      <c r="H618" s="153">
        <v>9</v>
      </c>
      <c r="I618" s="154">
        <v>1858</v>
      </c>
      <c r="J618" s="155">
        <f>ROUND(I618*H618,2)</f>
        <v>16722</v>
      </c>
      <c r="K618" s="151" t="s">
        <v>19</v>
      </c>
      <c r="L618" s="156"/>
      <c r="M618" s="157" t="s">
        <v>19</v>
      </c>
      <c r="N618" s="158" t="s">
        <v>43</v>
      </c>
      <c r="P618" s="141">
        <f>O618*H618</f>
        <v>0</v>
      </c>
      <c r="Q618" s="141">
        <v>0</v>
      </c>
      <c r="R618" s="141">
        <f>Q618*H618</f>
        <v>0</v>
      </c>
      <c r="S618" s="141">
        <v>0</v>
      </c>
      <c r="T618" s="142">
        <f>S618*H618</f>
        <v>0</v>
      </c>
      <c r="AR618" s="143" t="s">
        <v>144</v>
      </c>
      <c r="AT618" s="143" t="s">
        <v>154</v>
      </c>
      <c r="AU618" s="143" t="s">
        <v>81</v>
      </c>
      <c r="AY618" s="18" t="s">
        <v>143</v>
      </c>
      <c r="BE618" s="144">
        <f>IF(N618="základní",J618,0)</f>
        <v>16722</v>
      </c>
      <c r="BF618" s="144">
        <f>IF(N618="snížená",J618,0)</f>
        <v>0</v>
      </c>
      <c r="BG618" s="144">
        <f>IF(N618="zákl. přenesená",J618,0)</f>
        <v>0</v>
      </c>
      <c r="BH618" s="144">
        <f>IF(N618="sníž. přenesená",J618,0)</f>
        <v>0</v>
      </c>
      <c r="BI618" s="144">
        <f>IF(N618="nulová",J618,0)</f>
        <v>0</v>
      </c>
      <c r="BJ618" s="18" t="s">
        <v>79</v>
      </c>
      <c r="BK618" s="144">
        <f>ROUND(I618*H618,2)</f>
        <v>16722</v>
      </c>
      <c r="BL618" s="18" t="s">
        <v>168</v>
      </c>
      <c r="BM618" s="143" t="s">
        <v>1977</v>
      </c>
    </row>
    <row r="619" spans="2:65" s="12" customFormat="1">
      <c r="B619" s="159"/>
      <c r="D619" s="160" t="s">
        <v>158</v>
      </c>
      <c r="E619" s="161" t="s">
        <v>19</v>
      </c>
      <c r="F619" s="162" t="s">
        <v>246</v>
      </c>
      <c r="H619" s="161" t="s">
        <v>19</v>
      </c>
      <c r="I619" s="163"/>
      <c r="L619" s="159"/>
      <c r="M619" s="164"/>
      <c r="T619" s="165"/>
      <c r="AT619" s="161" t="s">
        <v>158</v>
      </c>
      <c r="AU619" s="161" t="s">
        <v>81</v>
      </c>
      <c r="AV619" s="12" t="s">
        <v>79</v>
      </c>
      <c r="AW619" s="12" t="s">
        <v>33</v>
      </c>
      <c r="AX619" s="12" t="s">
        <v>72</v>
      </c>
      <c r="AY619" s="161" t="s">
        <v>143</v>
      </c>
    </row>
    <row r="620" spans="2:65" s="12" customFormat="1">
      <c r="B620" s="159"/>
      <c r="D620" s="160" t="s">
        <v>158</v>
      </c>
      <c r="E620" s="161" t="s">
        <v>19</v>
      </c>
      <c r="F620" s="162" t="s">
        <v>859</v>
      </c>
      <c r="H620" s="161" t="s">
        <v>19</v>
      </c>
      <c r="I620" s="163"/>
      <c r="L620" s="159"/>
      <c r="M620" s="164"/>
      <c r="T620" s="165"/>
      <c r="AT620" s="161" t="s">
        <v>158</v>
      </c>
      <c r="AU620" s="161" t="s">
        <v>81</v>
      </c>
      <c r="AV620" s="12" t="s">
        <v>79</v>
      </c>
      <c r="AW620" s="12" t="s">
        <v>33</v>
      </c>
      <c r="AX620" s="12" t="s">
        <v>72</v>
      </c>
      <c r="AY620" s="161" t="s">
        <v>143</v>
      </c>
    </row>
    <row r="621" spans="2:65" s="12" customFormat="1">
      <c r="B621" s="159"/>
      <c r="D621" s="160" t="s">
        <v>158</v>
      </c>
      <c r="E621" s="161" t="s">
        <v>19</v>
      </c>
      <c r="F621" s="162" t="s">
        <v>247</v>
      </c>
      <c r="H621" s="161" t="s">
        <v>19</v>
      </c>
      <c r="I621" s="163"/>
      <c r="L621" s="159"/>
      <c r="M621" s="164"/>
      <c r="T621" s="165"/>
      <c r="AT621" s="161" t="s">
        <v>158</v>
      </c>
      <c r="AU621" s="161" t="s">
        <v>81</v>
      </c>
      <c r="AV621" s="12" t="s">
        <v>79</v>
      </c>
      <c r="AW621" s="12" t="s">
        <v>33</v>
      </c>
      <c r="AX621" s="12" t="s">
        <v>72</v>
      </c>
      <c r="AY621" s="161" t="s">
        <v>143</v>
      </c>
    </row>
    <row r="622" spans="2:65" s="12" customFormat="1">
      <c r="B622" s="159"/>
      <c r="D622" s="160" t="s">
        <v>158</v>
      </c>
      <c r="E622" s="161" t="s">
        <v>19</v>
      </c>
      <c r="F622" s="162" t="s">
        <v>248</v>
      </c>
      <c r="H622" s="161" t="s">
        <v>19</v>
      </c>
      <c r="I622" s="163"/>
      <c r="L622" s="159"/>
      <c r="M622" s="164"/>
      <c r="T622" s="165"/>
      <c r="AT622" s="161" t="s">
        <v>158</v>
      </c>
      <c r="AU622" s="161" t="s">
        <v>81</v>
      </c>
      <c r="AV622" s="12" t="s">
        <v>79</v>
      </c>
      <c r="AW622" s="12" t="s">
        <v>33</v>
      </c>
      <c r="AX622" s="12" t="s">
        <v>72</v>
      </c>
      <c r="AY622" s="161" t="s">
        <v>143</v>
      </c>
    </row>
    <row r="623" spans="2:65" s="12" customFormat="1">
      <c r="B623" s="159"/>
      <c r="D623" s="160" t="s">
        <v>158</v>
      </c>
      <c r="E623" s="161" t="s">
        <v>19</v>
      </c>
      <c r="F623" s="162" t="s">
        <v>249</v>
      </c>
      <c r="H623" s="161" t="s">
        <v>19</v>
      </c>
      <c r="I623" s="163"/>
      <c r="L623" s="159"/>
      <c r="M623" s="164"/>
      <c r="T623" s="165"/>
      <c r="AT623" s="161" t="s">
        <v>158</v>
      </c>
      <c r="AU623" s="161" t="s">
        <v>81</v>
      </c>
      <c r="AV623" s="12" t="s">
        <v>79</v>
      </c>
      <c r="AW623" s="12" t="s">
        <v>33</v>
      </c>
      <c r="AX623" s="12" t="s">
        <v>72</v>
      </c>
      <c r="AY623" s="161" t="s">
        <v>143</v>
      </c>
    </row>
    <row r="624" spans="2:65" s="12" customFormat="1">
      <c r="B624" s="159"/>
      <c r="D624" s="160" t="s">
        <v>158</v>
      </c>
      <c r="E624" s="161" t="s">
        <v>19</v>
      </c>
      <c r="F624" s="162" t="s">
        <v>250</v>
      </c>
      <c r="H624" s="161" t="s">
        <v>19</v>
      </c>
      <c r="I624" s="163"/>
      <c r="L624" s="159"/>
      <c r="M624" s="164"/>
      <c r="T624" s="165"/>
      <c r="AT624" s="161" t="s">
        <v>158</v>
      </c>
      <c r="AU624" s="161" t="s">
        <v>81</v>
      </c>
      <c r="AV624" s="12" t="s">
        <v>79</v>
      </c>
      <c r="AW624" s="12" t="s">
        <v>33</v>
      </c>
      <c r="AX624" s="12" t="s">
        <v>72</v>
      </c>
      <c r="AY624" s="161" t="s">
        <v>143</v>
      </c>
    </row>
    <row r="625" spans="2:65" s="12" customFormat="1">
      <c r="B625" s="159"/>
      <c r="D625" s="160" t="s">
        <v>158</v>
      </c>
      <c r="E625" s="161" t="s">
        <v>19</v>
      </c>
      <c r="F625" s="162" t="s">
        <v>251</v>
      </c>
      <c r="H625" s="161" t="s">
        <v>19</v>
      </c>
      <c r="I625" s="163"/>
      <c r="L625" s="159"/>
      <c r="M625" s="164"/>
      <c r="T625" s="165"/>
      <c r="AT625" s="161" t="s">
        <v>158</v>
      </c>
      <c r="AU625" s="161" t="s">
        <v>81</v>
      </c>
      <c r="AV625" s="12" t="s">
        <v>79</v>
      </c>
      <c r="AW625" s="12" t="s">
        <v>33</v>
      </c>
      <c r="AX625" s="12" t="s">
        <v>72</v>
      </c>
      <c r="AY625" s="161" t="s">
        <v>143</v>
      </c>
    </row>
    <row r="626" spans="2:65" s="12" customFormat="1">
      <c r="B626" s="159"/>
      <c r="D626" s="160" t="s">
        <v>158</v>
      </c>
      <c r="E626" s="161" t="s">
        <v>19</v>
      </c>
      <c r="F626" s="162" t="s">
        <v>252</v>
      </c>
      <c r="H626" s="161" t="s">
        <v>19</v>
      </c>
      <c r="I626" s="163"/>
      <c r="L626" s="159"/>
      <c r="M626" s="164"/>
      <c r="T626" s="165"/>
      <c r="AT626" s="161" t="s">
        <v>158</v>
      </c>
      <c r="AU626" s="161" t="s">
        <v>81</v>
      </c>
      <c r="AV626" s="12" t="s">
        <v>79</v>
      </c>
      <c r="AW626" s="12" t="s">
        <v>33</v>
      </c>
      <c r="AX626" s="12" t="s">
        <v>72</v>
      </c>
      <c r="AY626" s="161" t="s">
        <v>143</v>
      </c>
    </row>
    <row r="627" spans="2:65" s="13" customFormat="1">
      <c r="B627" s="166"/>
      <c r="D627" s="160" t="s">
        <v>158</v>
      </c>
      <c r="E627" s="167" t="s">
        <v>19</v>
      </c>
      <c r="F627" s="168" t="s">
        <v>1978</v>
      </c>
      <c r="H627" s="169">
        <v>9</v>
      </c>
      <c r="I627" s="170"/>
      <c r="L627" s="166"/>
      <c r="M627" s="171"/>
      <c r="T627" s="172"/>
      <c r="AT627" s="167" t="s">
        <v>158</v>
      </c>
      <c r="AU627" s="167" t="s">
        <v>81</v>
      </c>
      <c r="AV627" s="13" t="s">
        <v>81</v>
      </c>
      <c r="AW627" s="13" t="s">
        <v>33</v>
      </c>
      <c r="AX627" s="13" t="s">
        <v>79</v>
      </c>
      <c r="AY627" s="167" t="s">
        <v>143</v>
      </c>
    </row>
    <row r="628" spans="2:65" s="1" customFormat="1" ht="24.15" customHeight="1">
      <c r="B628" s="33"/>
      <c r="C628" s="132" t="s">
        <v>1093</v>
      </c>
      <c r="D628" s="132" t="s">
        <v>146</v>
      </c>
      <c r="E628" s="133" t="s">
        <v>1979</v>
      </c>
      <c r="F628" s="134" t="s">
        <v>1980</v>
      </c>
      <c r="G628" s="135" t="s">
        <v>149</v>
      </c>
      <c r="H628" s="136">
        <v>10</v>
      </c>
      <c r="I628" s="137">
        <v>865</v>
      </c>
      <c r="J628" s="138">
        <f>ROUND(I628*H628,2)</f>
        <v>8650</v>
      </c>
      <c r="K628" s="134" t="s">
        <v>150</v>
      </c>
      <c r="L628" s="33"/>
      <c r="M628" s="139" t="s">
        <v>19</v>
      </c>
      <c r="N628" s="140" t="s">
        <v>43</v>
      </c>
      <c r="P628" s="141">
        <f>O628*H628</f>
        <v>0</v>
      </c>
      <c r="Q628" s="141">
        <v>2.5000000000000001E-4</v>
      </c>
      <c r="R628" s="141">
        <f>Q628*H628</f>
        <v>2.5000000000000001E-3</v>
      </c>
      <c r="S628" s="141">
        <v>0</v>
      </c>
      <c r="T628" s="142">
        <f>S628*H628</f>
        <v>0</v>
      </c>
      <c r="AR628" s="143" t="s">
        <v>168</v>
      </c>
      <c r="AT628" s="143" t="s">
        <v>146</v>
      </c>
      <c r="AU628" s="143" t="s">
        <v>81</v>
      </c>
      <c r="AY628" s="18" t="s">
        <v>143</v>
      </c>
      <c r="BE628" s="144">
        <f>IF(N628="základní",J628,0)</f>
        <v>8650</v>
      </c>
      <c r="BF628" s="144">
        <f>IF(N628="snížená",J628,0)</f>
        <v>0</v>
      </c>
      <c r="BG628" s="144">
        <f>IF(N628="zákl. přenesená",J628,0)</f>
        <v>0</v>
      </c>
      <c r="BH628" s="144">
        <f>IF(N628="sníž. přenesená",J628,0)</f>
        <v>0</v>
      </c>
      <c r="BI628" s="144">
        <f>IF(N628="nulová",J628,0)</f>
        <v>0</v>
      </c>
      <c r="BJ628" s="18" t="s">
        <v>79</v>
      </c>
      <c r="BK628" s="144">
        <f>ROUND(I628*H628,2)</f>
        <v>8650</v>
      </c>
      <c r="BL628" s="18" t="s">
        <v>168</v>
      </c>
      <c r="BM628" s="143" t="s">
        <v>1981</v>
      </c>
    </row>
    <row r="629" spans="2:65" s="1" customFormat="1">
      <c r="B629" s="33"/>
      <c r="D629" s="145" t="s">
        <v>152</v>
      </c>
      <c r="F629" s="146" t="s">
        <v>1982</v>
      </c>
      <c r="I629" s="147"/>
      <c r="L629" s="33"/>
      <c r="M629" s="148"/>
      <c r="T629" s="54"/>
      <c r="AT629" s="18" t="s">
        <v>152</v>
      </c>
      <c r="AU629" s="18" t="s">
        <v>81</v>
      </c>
    </row>
    <row r="630" spans="2:65" s="12" customFormat="1">
      <c r="B630" s="159"/>
      <c r="D630" s="160" t="s">
        <v>158</v>
      </c>
      <c r="E630" s="161" t="s">
        <v>19</v>
      </c>
      <c r="F630" s="162" t="s">
        <v>1983</v>
      </c>
      <c r="H630" s="161" t="s">
        <v>19</v>
      </c>
      <c r="I630" s="163"/>
      <c r="L630" s="159"/>
      <c r="M630" s="164"/>
      <c r="T630" s="165"/>
      <c r="AT630" s="161" t="s">
        <v>158</v>
      </c>
      <c r="AU630" s="161" t="s">
        <v>81</v>
      </c>
      <c r="AV630" s="12" t="s">
        <v>79</v>
      </c>
      <c r="AW630" s="12" t="s">
        <v>33</v>
      </c>
      <c r="AX630" s="12" t="s">
        <v>72</v>
      </c>
      <c r="AY630" s="161" t="s">
        <v>143</v>
      </c>
    </row>
    <row r="631" spans="2:65" s="13" customFormat="1">
      <c r="B631" s="166"/>
      <c r="D631" s="160" t="s">
        <v>158</v>
      </c>
      <c r="E631" s="167" t="s">
        <v>19</v>
      </c>
      <c r="F631" s="168" t="s">
        <v>195</v>
      </c>
      <c r="H631" s="169">
        <v>10</v>
      </c>
      <c r="I631" s="170"/>
      <c r="L631" s="166"/>
      <c r="M631" s="171"/>
      <c r="T631" s="172"/>
      <c r="AT631" s="167" t="s">
        <v>158</v>
      </c>
      <c r="AU631" s="167" t="s">
        <v>81</v>
      </c>
      <c r="AV631" s="13" t="s">
        <v>81</v>
      </c>
      <c r="AW631" s="13" t="s">
        <v>33</v>
      </c>
      <c r="AX631" s="13" t="s">
        <v>72</v>
      </c>
      <c r="AY631" s="167" t="s">
        <v>143</v>
      </c>
    </row>
    <row r="632" spans="2:65" s="14" customFormat="1">
      <c r="B632" s="173"/>
      <c r="D632" s="160" t="s">
        <v>158</v>
      </c>
      <c r="E632" s="174" t="s">
        <v>19</v>
      </c>
      <c r="F632" s="175" t="s">
        <v>267</v>
      </c>
      <c r="H632" s="176">
        <v>10</v>
      </c>
      <c r="I632" s="177"/>
      <c r="L632" s="173"/>
      <c r="M632" s="178"/>
      <c r="T632" s="179"/>
      <c r="AT632" s="174" t="s">
        <v>158</v>
      </c>
      <c r="AU632" s="174" t="s">
        <v>81</v>
      </c>
      <c r="AV632" s="14" t="s">
        <v>168</v>
      </c>
      <c r="AW632" s="14" t="s">
        <v>33</v>
      </c>
      <c r="AX632" s="14" t="s">
        <v>79</v>
      </c>
      <c r="AY632" s="174" t="s">
        <v>143</v>
      </c>
    </row>
    <row r="633" spans="2:65" s="1" customFormat="1" ht="16.5" customHeight="1">
      <c r="B633" s="33"/>
      <c r="C633" s="132" t="s">
        <v>1098</v>
      </c>
      <c r="D633" s="132" t="s">
        <v>146</v>
      </c>
      <c r="E633" s="133" t="s">
        <v>1084</v>
      </c>
      <c r="F633" s="134" t="s">
        <v>1085</v>
      </c>
      <c r="G633" s="135" t="s">
        <v>149</v>
      </c>
      <c r="H633" s="136">
        <v>2</v>
      </c>
      <c r="I633" s="137">
        <v>2310</v>
      </c>
      <c r="J633" s="138">
        <f>ROUND(I633*H633,2)</f>
        <v>4620</v>
      </c>
      <c r="K633" s="134" t="s">
        <v>150</v>
      </c>
      <c r="L633" s="33"/>
      <c r="M633" s="139" t="s">
        <v>19</v>
      </c>
      <c r="N633" s="140" t="s">
        <v>43</v>
      </c>
      <c r="P633" s="141">
        <f>O633*H633</f>
        <v>0</v>
      </c>
      <c r="Q633" s="141">
        <v>2.1199999999999999E-3</v>
      </c>
      <c r="R633" s="141">
        <f>Q633*H633</f>
        <v>4.2399999999999998E-3</v>
      </c>
      <c r="S633" s="141">
        <v>0</v>
      </c>
      <c r="T633" s="142">
        <f>S633*H633</f>
        <v>0</v>
      </c>
      <c r="AR633" s="143" t="s">
        <v>168</v>
      </c>
      <c r="AT633" s="143" t="s">
        <v>146</v>
      </c>
      <c r="AU633" s="143" t="s">
        <v>81</v>
      </c>
      <c r="AY633" s="18" t="s">
        <v>143</v>
      </c>
      <c r="BE633" s="144">
        <f>IF(N633="základní",J633,0)</f>
        <v>4620</v>
      </c>
      <c r="BF633" s="144">
        <f>IF(N633="snížená",J633,0)</f>
        <v>0</v>
      </c>
      <c r="BG633" s="144">
        <f>IF(N633="zákl. přenesená",J633,0)</f>
        <v>0</v>
      </c>
      <c r="BH633" s="144">
        <f>IF(N633="sníž. přenesená",J633,0)</f>
        <v>0</v>
      </c>
      <c r="BI633" s="144">
        <f>IF(N633="nulová",J633,0)</f>
        <v>0</v>
      </c>
      <c r="BJ633" s="18" t="s">
        <v>79</v>
      </c>
      <c r="BK633" s="144">
        <f>ROUND(I633*H633,2)</f>
        <v>4620</v>
      </c>
      <c r="BL633" s="18" t="s">
        <v>168</v>
      </c>
      <c r="BM633" s="143" t="s">
        <v>1984</v>
      </c>
    </row>
    <row r="634" spans="2:65" s="1" customFormat="1">
      <c r="B634" s="33"/>
      <c r="D634" s="145" t="s">
        <v>152</v>
      </c>
      <c r="F634" s="146" t="s">
        <v>1087</v>
      </c>
      <c r="I634" s="147"/>
      <c r="L634" s="33"/>
      <c r="M634" s="148"/>
      <c r="T634" s="54"/>
      <c r="AT634" s="18" t="s">
        <v>152</v>
      </c>
      <c r="AU634" s="18" t="s">
        <v>81</v>
      </c>
    </row>
    <row r="635" spans="2:65" s="13" customFormat="1">
      <c r="B635" s="166"/>
      <c r="D635" s="160" t="s">
        <v>158</v>
      </c>
      <c r="E635" s="167" t="s">
        <v>19</v>
      </c>
      <c r="F635" s="168" t="s">
        <v>1985</v>
      </c>
      <c r="H635" s="169">
        <v>2</v>
      </c>
      <c r="I635" s="170"/>
      <c r="L635" s="166"/>
      <c r="M635" s="171"/>
      <c r="T635" s="172"/>
      <c r="AT635" s="167" t="s">
        <v>158</v>
      </c>
      <c r="AU635" s="167" t="s">
        <v>81</v>
      </c>
      <c r="AV635" s="13" t="s">
        <v>81</v>
      </c>
      <c r="AW635" s="13" t="s">
        <v>33</v>
      </c>
      <c r="AX635" s="13" t="s">
        <v>79</v>
      </c>
      <c r="AY635" s="167" t="s">
        <v>143</v>
      </c>
    </row>
    <row r="636" spans="2:65" s="11" customFormat="1" ht="22.8" customHeight="1">
      <c r="B636" s="120"/>
      <c r="D636" s="121" t="s">
        <v>71</v>
      </c>
      <c r="E636" s="130" t="s">
        <v>191</v>
      </c>
      <c r="F636" s="130" t="s">
        <v>257</v>
      </c>
      <c r="I636" s="123"/>
      <c r="J636" s="131">
        <f>BK636</f>
        <v>3079</v>
      </c>
      <c r="L636" s="120"/>
      <c r="M636" s="125"/>
      <c r="P636" s="126">
        <f>SUM(P637:P648)</f>
        <v>0</v>
      </c>
      <c r="R636" s="126">
        <f>SUM(R637:R648)</f>
        <v>1.6469999999999999E-2</v>
      </c>
      <c r="T636" s="127">
        <f>SUM(T637:T648)</f>
        <v>0</v>
      </c>
      <c r="AR636" s="121" t="s">
        <v>79</v>
      </c>
      <c r="AT636" s="128" t="s">
        <v>71</v>
      </c>
      <c r="AU636" s="128" t="s">
        <v>79</v>
      </c>
      <c r="AY636" s="121" t="s">
        <v>143</v>
      </c>
      <c r="BK636" s="129">
        <f>SUM(BK637:BK648)</f>
        <v>3079</v>
      </c>
    </row>
    <row r="637" spans="2:65" s="1" customFormat="1" ht="33" customHeight="1">
      <c r="B637" s="33"/>
      <c r="C637" s="132" t="s">
        <v>1108</v>
      </c>
      <c r="D637" s="132" t="s">
        <v>146</v>
      </c>
      <c r="E637" s="133" t="s">
        <v>1986</v>
      </c>
      <c r="F637" s="134" t="s">
        <v>1987</v>
      </c>
      <c r="G637" s="135" t="s">
        <v>260</v>
      </c>
      <c r="H637" s="136">
        <v>27</v>
      </c>
      <c r="I637" s="137">
        <v>64.5</v>
      </c>
      <c r="J637" s="138">
        <f>ROUND(I637*H637,2)</f>
        <v>1741.5</v>
      </c>
      <c r="K637" s="134" t="s">
        <v>150</v>
      </c>
      <c r="L637" s="33"/>
      <c r="M637" s="139" t="s">
        <v>19</v>
      </c>
      <c r="N637" s="140" t="s">
        <v>43</v>
      </c>
      <c r="P637" s="141">
        <f>O637*H637</f>
        <v>0</v>
      </c>
      <c r="Q637" s="141">
        <v>6.0999999999999997E-4</v>
      </c>
      <c r="R637" s="141">
        <f>Q637*H637</f>
        <v>1.6469999999999999E-2</v>
      </c>
      <c r="S637" s="141">
        <v>0</v>
      </c>
      <c r="T637" s="142">
        <f>S637*H637</f>
        <v>0</v>
      </c>
      <c r="AR637" s="143" t="s">
        <v>168</v>
      </c>
      <c r="AT637" s="143" t="s">
        <v>146</v>
      </c>
      <c r="AU637" s="143" t="s">
        <v>81</v>
      </c>
      <c r="AY637" s="18" t="s">
        <v>143</v>
      </c>
      <c r="BE637" s="144">
        <f>IF(N637="základní",J637,0)</f>
        <v>1741.5</v>
      </c>
      <c r="BF637" s="144">
        <f>IF(N637="snížená",J637,0)</f>
        <v>0</v>
      </c>
      <c r="BG637" s="144">
        <f>IF(N637="zákl. přenesená",J637,0)</f>
        <v>0</v>
      </c>
      <c r="BH637" s="144">
        <f>IF(N637="sníž. přenesená",J637,0)</f>
        <v>0</v>
      </c>
      <c r="BI637" s="144">
        <f>IF(N637="nulová",J637,0)</f>
        <v>0</v>
      </c>
      <c r="BJ637" s="18" t="s">
        <v>79</v>
      </c>
      <c r="BK637" s="144">
        <f>ROUND(I637*H637,2)</f>
        <v>1741.5</v>
      </c>
      <c r="BL637" s="18" t="s">
        <v>168</v>
      </c>
      <c r="BM637" s="143" t="s">
        <v>1988</v>
      </c>
    </row>
    <row r="638" spans="2:65" s="1" customFormat="1">
      <c r="B638" s="33"/>
      <c r="D638" s="145" t="s">
        <v>152</v>
      </c>
      <c r="F638" s="146" t="s">
        <v>1989</v>
      </c>
      <c r="I638" s="147"/>
      <c r="L638" s="33"/>
      <c r="M638" s="148"/>
      <c r="T638" s="54"/>
      <c r="AT638" s="18" t="s">
        <v>152</v>
      </c>
      <c r="AU638" s="18" t="s">
        <v>81</v>
      </c>
    </row>
    <row r="639" spans="2:65" s="12" customFormat="1">
      <c r="B639" s="159"/>
      <c r="D639" s="160" t="s">
        <v>158</v>
      </c>
      <c r="E639" s="161" t="s">
        <v>19</v>
      </c>
      <c r="F639" s="162" t="s">
        <v>498</v>
      </c>
      <c r="H639" s="161" t="s">
        <v>19</v>
      </c>
      <c r="I639" s="163"/>
      <c r="L639" s="159"/>
      <c r="M639" s="164"/>
      <c r="T639" s="165"/>
      <c r="AT639" s="161" t="s">
        <v>158</v>
      </c>
      <c r="AU639" s="161" t="s">
        <v>81</v>
      </c>
      <c r="AV639" s="12" t="s">
        <v>79</v>
      </c>
      <c r="AW639" s="12" t="s">
        <v>33</v>
      </c>
      <c r="AX639" s="12" t="s">
        <v>72</v>
      </c>
      <c r="AY639" s="161" t="s">
        <v>143</v>
      </c>
    </row>
    <row r="640" spans="2:65" s="12" customFormat="1">
      <c r="B640" s="159"/>
      <c r="D640" s="160" t="s">
        <v>158</v>
      </c>
      <c r="E640" s="161" t="s">
        <v>19</v>
      </c>
      <c r="F640" s="162" t="s">
        <v>1627</v>
      </c>
      <c r="H640" s="161" t="s">
        <v>19</v>
      </c>
      <c r="I640" s="163"/>
      <c r="L640" s="159"/>
      <c r="M640" s="164"/>
      <c r="T640" s="165"/>
      <c r="AT640" s="161" t="s">
        <v>158</v>
      </c>
      <c r="AU640" s="161" t="s">
        <v>81</v>
      </c>
      <c r="AV640" s="12" t="s">
        <v>79</v>
      </c>
      <c r="AW640" s="12" t="s">
        <v>33</v>
      </c>
      <c r="AX640" s="12" t="s">
        <v>72</v>
      </c>
      <c r="AY640" s="161" t="s">
        <v>143</v>
      </c>
    </row>
    <row r="641" spans="2:65" s="13" customFormat="1">
      <c r="B641" s="166"/>
      <c r="D641" s="160" t="s">
        <v>158</v>
      </c>
      <c r="E641" s="167" t="s">
        <v>19</v>
      </c>
      <c r="F641" s="168" t="s">
        <v>1990</v>
      </c>
      <c r="H641" s="169">
        <v>27</v>
      </c>
      <c r="I641" s="170"/>
      <c r="L641" s="166"/>
      <c r="M641" s="171"/>
      <c r="T641" s="172"/>
      <c r="AT641" s="167" t="s">
        <v>158</v>
      </c>
      <c r="AU641" s="167" t="s">
        <v>81</v>
      </c>
      <c r="AV641" s="13" t="s">
        <v>81</v>
      </c>
      <c r="AW641" s="13" t="s">
        <v>33</v>
      </c>
      <c r="AX641" s="13" t="s">
        <v>79</v>
      </c>
      <c r="AY641" s="167" t="s">
        <v>143</v>
      </c>
    </row>
    <row r="642" spans="2:65" s="1" customFormat="1" ht="16.5" customHeight="1">
      <c r="B642" s="33"/>
      <c r="C642" s="132" t="s">
        <v>1113</v>
      </c>
      <c r="D642" s="132" t="s">
        <v>146</v>
      </c>
      <c r="E642" s="133" t="s">
        <v>1991</v>
      </c>
      <c r="F642" s="134" t="s">
        <v>1992</v>
      </c>
      <c r="G642" s="135" t="s">
        <v>260</v>
      </c>
      <c r="H642" s="136">
        <v>25</v>
      </c>
      <c r="I642" s="137">
        <v>53.5</v>
      </c>
      <c r="J642" s="138">
        <f>ROUND(I642*H642,2)</f>
        <v>1337.5</v>
      </c>
      <c r="K642" s="134" t="s">
        <v>150</v>
      </c>
      <c r="L642" s="33"/>
      <c r="M642" s="139" t="s">
        <v>19</v>
      </c>
      <c r="N642" s="140" t="s">
        <v>43</v>
      </c>
      <c r="P642" s="141">
        <f>O642*H642</f>
        <v>0</v>
      </c>
      <c r="Q642" s="141">
        <v>0</v>
      </c>
      <c r="R642" s="141">
        <f>Q642*H642</f>
        <v>0</v>
      </c>
      <c r="S642" s="141">
        <v>0</v>
      </c>
      <c r="T642" s="142">
        <f>S642*H642</f>
        <v>0</v>
      </c>
      <c r="AR642" s="143" t="s">
        <v>168</v>
      </c>
      <c r="AT642" s="143" t="s">
        <v>146</v>
      </c>
      <c r="AU642" s="143" t="s">
        <v>81</v>
      </c>
      <c r="AY642" s="18" t="s">
        <v>143</v>
      </c>
      <c r="BE642" s="144">
        <f>IF(N642="základní",J642,0)</f>
        <v>1337.5</v>
      </c>
      <c r="BF642" s="144">
        <f>IF(N642="snížená",J642,0)</f>
        <v>0</v>
      </c>
      <c r="BG642" s="144">
        <f>IF(N642="zákl. přenesená",J642,0)</f>
        <v>0</v>
      </c>
      <c r="BH642" s="144">
        <f>IF(N642="sníž. přenesená",J642,0)</f>
        <v>0</v>
      </c>
      <c r="BI642" s="144">
        <f>IF(N642="nulová",J642,0)</f>
        <v>0</v>
      </c>
      <c r="BJ642" s="18" t="s">
        <v>79</v>
      </c>
      <c r="BK642" s="144">
        <f>ROUND(I642*H642,2)</f>
        <v>1337.5</v>
      </c>
      <c r="BL642" s="18" t="s">
        <v>168</v>
      </c>
      <c r="BM642" s="143" t="s">
        <v>1993</v>
      </c>
    </row>
    <row r="643" spans="2:65" s="1" customFormat="1">
      <c r="B643" s="33"/>
      <c r="D643" s="145" t="s">
        <v>152</v>
      </c>
      <c r="F643" s="146" t="s">
        <v>1994</v>
      </c>
      <c r="I643" s="147"/>
      <c r="L643" s="33"/>
      <c r="M643" s="148"/>
      <c r="T643" s="54"/>
      <c r="AT643" s="18" t="s">
        <v>152</v>
      </c>
      <c r="AU643" s="18" t="s">
        <v>81</v>
      </c>
    </row>
    <row r="644" spans="2:65" s="12" customFormat="1">
      <c r="B644" s="159"/>
      <c r="D644" s="160" t="s">
        <v>158</v>
      </c>
      <c r="E644" s="161" t="s">
        <v>19</v>
      </c>
      <c r="F644" s="162" t="s">
        <v>1995</v>
      </c>
      <c r="H644" s="161" t="s">
        <v>19</v>
      </c>
      <c r="I644" s="163"/>
      <c r="L644" s="159"/>
      <c r="M644" s="164"/>
      <c r="T644" s="165"/>
      <c r="AT644" s="161" t="s">
        <v>158</v>
      </c>
      <c r="AU644" s="161" t="s">
        <v>81</v>
      </c>
      <c r="AV644" s="12" t="s">
        <v>79</v>
      </c>
      <c r="AW644" s="12" t="s">
        <v>33</v>
      </c>
      <c r="AX644" s="12" t="s">
        <v>72</v>
      </c>
      <c r="AY644" s="161" t="s">
        <v>143</v>
      </c>
    </row>
    <row r="645" spans="2:65" s="13" customFormat="1">
      <c r="B645" s="166"/>
      <c r="D645" s="160" t="s">
        <v>158</v>
      </c>
      <c r="E645" s="167" t="s">
        <v>19</v>
      </c>
      <c r="F645" s="168" t="s">
        <v>1996</v>
      </c>
      <c r="H645" s="169">
        <v>14</v>
      </c>
      <c r="I645" s="170"/>
      <c r="L645" s="166"/>
      <c r="M645" s="171"/>
      <c r="T645" s="172"/>
      <c r="AT645" s="167" t="s">
        <v>158</v>
      </c>
      <c r="AU645" s="167" t="s">
        <v>81</v>
      </c>
      <c r="AV645" s="13" t="s">
        <v>81</v>
      </c>
      <c r="AW645" s="13" t="s">
        <v>33</v>
      </c>
      <c r="AX645" s="13" t="s">
        <v>72</v>
      </c>
      <c r="AY645" s="167" t="s">
        <v>143</v>
      </c>
    </row>
    <row r="646" spans="2:65" s="13" customFormat="1">
      <c r="B646" s="166"/>
      <c r="D646" s="160" t="s">
        <v>158</v>
      </c>
      <c r="E646" s="167" t="s">
        <v>19</v>
      </c>
      <c r="F646" s="168" t="s">
        <v>1997</v>
      </c>
      <c r="H646" s="169">
        <v>5</v>
      </c>
      <c r="I646" s="170"/>
      <c r="L646" s="166"/>
      <c r="M646" s="171"/>
      <c r="T646" s="172"/>
      <c r="AT646" s="167" t="s">
        <v>158</v>
      </c>
      <c r="AU646" s="167" t="s">
        <v>81</v>
      </c>
      <c r="AV646" s="13" t="s">
        <v>81</v>
      </c>
      <c r="AW646" s="13" t="s">
        <v>33</v>
      </c>
      <c r="AX646" s="13" t="s">
        <v>72</v>
      </c>
      <c r="AY646" s="167" t="s">
        <v>143</v>
      </c>
    </row>
    <row r="647" spans="2:65" s="13" customFormat="1">
      <c r="B647" s="166"/>
      <c r="D647" s="160" t="s">
        <v>158</v>
      </c>
      <c r="E647" s="167" t="s">
        <v>19</v>
      </c>
      <c r="F647" s="168" t="s">
        <v>1998</v>
      </c>
      <c r="H647" s="169">
        <v>6</v>
      </c>
      <c r="I647" s="170"/>
      <c r="L647" s="166"/>
      <c r="M647" s="171"/>
      <c r="T647" s="172"/>
      <c r="AT647" s="167" t="s">
        <v>158</v>
      </c>
      <c r="AU647" s="167" t="s">
        <v>81</v>
      </c>
      <c r="AV647" s="13" t="s">
        <v>81</v>
      </c>
      <c r="AW647" s="13" t="s">
        <v>33</v>
      </c>
      <c r="AX647" s="13" t="s">
        <v>72</v>
      </c>
      <c r="AY647" s="167" t="s">
        <v>143</v>
      </c>
    </row>
    <row r="648" spans="2:65" s="14" customFormat="1">
      <c r="B648" s="173"/>
      <c r="D648" s="160" t="s">
        <v>158</v>
      </c>
      <c r="E648" s="174" t="s">
        <v>19</v>
      </c>
      <c r="F648" s="175" t="s">
        <v>267</v>
      </c>
      <c r="H648" s="176">
        <v>25</v>
      </c>
      <c r="I648" s="177"/>
      <c r="L648" s="173"/>
      <c r="M648" s="178"/>
      <c r="T648" s="179"/>
      <c r="AT648" s="174" t="s">
        <v>158</v>
      </c>
      <c r="AU648" s="174" t="s">
        <v>81</v>
      </c>
      <c r="AV648" s="14" t="s">
        <v>168</v>
      </c>
      <c r="AW648" s="14" t="s">
        <v>33</v>
      </c>
      <c r="AX648" s="14" t="s">
        <v>79</v>
      </c>
      <c r="AY648" s="174" t="s">
        <v>143</v>
      </c>
    </row>
    <row r="649" spans="2:65" s="11" customFormat="1" ht="22.8" customHeight="1">
      <c r="B649" s="120"/>
      <c r="D649" s="121" t="s">
        <v>71</v>
      </c>
      <c r="E649" s="130" t="s">
        <v>280</v>
      </c>
      <c r="F649" s="130" t="s">
        <v>281</v>
      </c>
      <c r="I649" s="123"/>
      <c r="J649" s="131">
        <f>BK649</f>
        <v>24643.75</v>
      </c>
      <c r="L649" s="120"/>
      <c r="M649" s="125"/>
      <c r="P649" s="126">
        <f>SUM(P650:P671)</f>
        <v>0</v>
      </c>
      <c r="R649" s="126">
        <f>SUM(R650:R671)</f>
        <v>0</v>
      </c>
      <c r="T649" s="127">
        <f>SUM(T650:T671)</f>
        <v>0</v>
      </c>
      <c r="AR649" s="121" t="s">
        <v>79</v>
      </c>
      <c r="AT649" s="128" t="s">
        <v>71</v>
      </c>
      <c r="AU649" s="128" t="s">
        <v>79</v>
      </c>
      <c r="AY649" s="121" t="s">
        <v>143</v>
      </c>
      <c r="BK649" s="129">
        <f>SUM(BK650:BK671)</f>
        <v>24643.75</v>
      </c>
    </row>
    <row r="650" spans="2:65" s="1" customFormat="1" ht="24.15" customHeight="1">
      <c r="B650" s="33"/>
      <c r="C650" s="132" t="s">
        <v>1120</v>
      </c>
      <c r="D650" s="132" t="s">
        <v>146</v>
      </c>
      <c r="E650" s="133" t="s">
        <v>1094</v>
      </c>
      <c r="F650" s="134" t="s">
        <v>1095</v>
      </c>
      <c r="G650" s="135" t="s">
        <v>285</v>
      </c>
      <c r="H650" s="136">
        <v>2.3E-2</v>
      </c>
      <c r="I650" s="137">
        <v>4520</v>
      </c>
      <c r="J650" s="138">
        <f>ROUND(I650*H650,2)</f>
        <v>103.96</v>
      </c>
      <c r="K650" s="134" t="s">
        <v>150</v>
      </c>
      <c r="L650" s="33"/>
      <c r="M650" s="139" t="s">
        <v>19</v>
      </c>
      <c r="N650" s="140" t="s">
        <v>43</v>
      </c>
      <c r="P650" s="141">
        <f>O650*H650</f>
        <v>0</v>
      </c>
      <c r="Q650" s="141">
        <v>0</v>
      </c>
      <c r="R650" s="141">
        <f>Q650*H650</f>
        <v>0</v>
      </c>
      <c r="S650" s="141">
        <v>0</v>
      </c>
      <c r="T650" s="142">
        <f>S650*H650</f>
        <v>0</v>
      </c>
      <c r="AR650" s="143" t="s">
        <v>168</v>
      </c>
      <c r="AT650" s="143" t="s">
        <v>146</v>
      </c>
      <c r="AU650" s="143" t="s">
        <v>81</v>
      </c>
      <c r="AY650" s="18" t="s">
        <v>143</v>
      </c>
      <c r="BE650" s="144">
        <f>IF(N650="základní",J650,0)</f>
        <v>103.96</v>
      </c>
      <c r="BF650" s="144">
        <f>IF(N650="snížená",J650,0)</f>
        <v>0</v>
      </c>
      <c r="BG650" s="144">
        <f>IF(N650="zákl. přenesená",J650,0)</f>
        <v>0</v>
      </c>
      <c r="BH650" s="144">
        <f>IF(N650="sníž. přenesená",J650,0)</f>
        <v>0</v>
      </c>
      <c r="BI650" s="144">
        <f>IF(N650="nulová",J650,0)</f>
        <v>0</v>
      </c>
      <c r="BJ650" s="18" t="s">
        <v>79</v>
      </c>
      <c r="BK650" s="144">
        <f>ROUND(I650*H650,2)</f>
        <v>103.96</v>
      </c>
      <c r="BL650" s="18" t="s">
        <v>168</v>
      </c>
      <c r="BM650" s="143" t="s">
        <v>1999</v>
      </c>
    </row>
    <row r="651" spans="2:65" s="1" customFormat="1">
      <c r="B651" s="33"/>
      <c r="D651" s="145" t="s">
        <v>152</v>
      </c>
      <c r="F651" s="146" t="s">
        <v>1097</v>
      </c>
      <c r="I651" s="147"/>
      <c r="L651" s="33"/>
      <c r="M651" s="148"/>
      <c r="T651" s="54"/>
      <c r="AT651" s="18" t="s">
        <v>152</v>
      </c>
      <c r="AU651" s="18" t="s">
        <v>81</v>
      </c>
    </row>
    <row r="652" spans="2:65" s="1" customFormat="1" ht="24.15" customHeight="1">
      <c r="B652" s="33"/>
      <c r="C652" s="132" t="s">
        <v>1126</v>
      </c>
      <c r="D652" s="132" t="s">
        <v>146</v>
      </c>
      <c r="E652" s="133" t="s">
        <v>2000</v>
      </c>
      <c r="F652" s="134" t="s">
        <v>2001</v>
      </c>
      <c r="G652" s="135" t="s">
        <v>285</v>
      </c>
      <c r="H652" s="136">
        <v>14.278</v>
      </c>
      <c r="I652" s="137">
        <v>52.4</v>
      </c>
      <c r="J652" s="138">
        <f>ROUND(I652*H652,2)</f>
        <v>748.17</v>
      </c>
      <c r="K652" s="134" t="s">
        <v>150</v>
      </c>
      <c r="L652" s="33"/>
      <c r="M652" s="139" t="s">
        <v>19</v>
      </c>
      <c r="N652" s="140" t="s">
        <v>43</v>
      </c>
      <c r="P652" s="141">
        <f>O652*H652</f>
        <v>0</v>
      </c>
      <c r="Q652" s="141">
        <v>0</v>
      </c>
      <c r="R652" s="141">
        <f>Q652*H652</f>
        <v>0</v>
      </c>
      <c r="S652" s="141">
        <v>0</v>
      </c>
      <c r="T652" s="142">
        <f>S652*H652</f>
        <v>0</v>
      </c>
      <c r="AR652" s="143" t="s">
        <v>168</v>
      </c>
      <c r="AT652" s="143" t="s">
        <v>146</v>
      </c>
      <c r="AU652" s="143" t="s">
        <v>81</v>
      </c>
      <c r="AY652" s="18" t="s">
        <v>143</v>
      </c>
      <c r="BE652" s="144">
        <f>IF(N652="základní",J652,0)</f>
        <v>748.17</v>
      </c>
      <c r="BF652" s="144">
        <f>IF(N652="snížená",J652,0)</f>
        <v>0</v>
      </c>
      <c r="BG652" s="144">
        <f>IF(N652="zákl. přenesená",J652,0)</f>
        <v>0</v>
      </c>
      <c r="BH652" s="144">
        <f>IF(N652="sníž. přenesená",J652,0)</f>
        <v>0</v>
      </c>
      <c r="BI652" s="144">
        <f>IF(N652="nulová",J652,0)</f>
        <v>0</v>
      </c>
      <c r="BJ652" s="18" t="s">
        <v>79</v>
      </c>
      <c r="BK652" s="144">
        <f>ROUND(I652*H652,2)</f>
        <v>748.17</v>
      </c>
      <c r="BL652" s="18" t="s">
        <v>168</v>
      </c>
      <c r="BM652" s="143" t="s">
        <v>2002</v>
      </c>
    </row>
    <row r="653" spans="2:65" s="1" customFormat="1">
      <c r="B653" s="33"/>
      <c r="D653" s="145" t="s">
        <v>152</v>
      </c>
      <c r="F653" s="146" t="s">
        <v>2003</v>
      </c>
      <c r="I653" s="147"/>
      <c r="L653" s="33"/>
      <c r="M653" s="148"/>
      <c r="T653" s="54"/>
      <c r="AT653" s="18" t="s">
        <v>152</v>
      </c>
      <c r="AU653" s="18" t="s">
        <v>81</v>
      </c>
    </row>
    <row r="654" spans="2:65" s="1" customFormat="1" ht="24.15" customHeight="1">
      <c r="B654" s="33"/>
      <c r="C654" s="132" t="s">
        <v>1132</v>
      </c>
      <c r="D654" s="132" t="s">
        <v>146</v>
      </c>
      <c r="E654" s="133" t="s">
        <v>2004</v>
      </c>
      <c r="F654" s="134" t="s">
        <v>2005</v>
      </c>
      <c r="G654" s="135" t="s">
        <v>285</v>
      </c>
      <c r="H654" s="136">
        <v>271.28199999999998</v>
      </c>
      <c r="I654" s="137">
        <v>11</v>
      </c>
      <c r="J654" s="138">
        <f>ROUND(I654*H654,2)</f>
        <v>2984.1</v>
      </c>
      <c r="K654" s="134" t="s">
        <v>150</v>
      </c>
      <c r="L654" s="33"/>
      <c r="M654" s="139" t="s">
        <v>19</v>
      </c>
      <c r="N654" s="140" t="s">
        <v>43</v>
      </c>
      <c r="P654" s="141">
        <f>O654*H654</f>
        <v>0</v>
      </c>
      <c r="Q654" s="141">
        <v>0</v>
      </c>
      <c r="R654" s="141">
        <f>Q654*H654</f>
        <v>0</v>
      </c>
      <c r="S654" s="141">
        <v>0</v>
      </c>
      <c r="T654" s="142">
        <f>S654*H654</f>
        <v>0</v>
      </c>
      <c r="AR654" s="143" t="s">
        <v>168</v>
      </c>
      <c r="AT654" s="143" t="s">
        <v>146</v>
      </c>
      <c r="AU654" s="143" t="s">
        <v>81</v>
      </c>
      <c r="AY654" s="18" t="s">
        <v>143</v>
      </c>
      <c r="BE654" s="144">
        <f>IF(N654="základní",J654,0)</f>
        <v>2984.1</v>
      </c>
      <c r="BF654" s="144">
        <f>IF(N654="snížená",J654,0)</f>
        <v>0</v>
      </c>
      <c r="BG654" s="144">
        <f>IF(N654="zákl. přenesená",J654,0)</f>
        <v>0</v>
      </c>
      <c r="BH654" s="144">
        <f>IF(N654="sníž. přenesená",J654,0)</f>
        <v>0</v>
      </c>
      <c r="BI654" s="144">
        <f>IF(N654="nulová",J654,0)</f>
        <v>0</v>
      </c>
      <c r="BJ654" s="18" t="s">
        <v>79</v>
      </c>
      <c r="BK654" s="144">
        <f>ROUND(I654*H654,2)</f>
        <v>2984.1</v>
      </c>
      <c r="BL654" s="18" t="s">
        <v>168</v>
      </c>
      <c r="BM654" s="143" t="s">
        <v>2006</v>
      </c>
    </row>
    <row r="655" spans="2:65" s="1" customFormat="1">
      <c r="B655" s="33"/>
      <c r="D655" s="145" t="s">
        <v>152</v>
      </c>
      <c r="F655" s="146" t="s">
        <v>2007</v>
      </c>
      <c r="I655" s="147"/>
      <c r="L655" s="33"/>
      <c r="M655" s="148"/>
      <c r="T655" s="54"/>
      <c r="AT655" s="18" t="s">
        <v>152</v>
      </c>
      <c r="AU655" s="18" t="s">
        <v>81</v>
      </c>
    </row>
    <row r="656" spans="2:65" s="13" customFormat="1">
      <c r="B656" s="166"/>
      <c r="D656" s="160" t="s">
        <v>158</v>
      </c>
      <c r="F656" s="168" t="s">
        <v>2008</v>
      </c>
      <c r="H656" s="169">
        <v>271.28199999999998</v>
      </c>
      <c r="I656" s="170"/>
      <c r="L656" s="166"/>
      <c r="M656" s="171"/>
      <c r="T656" s="172"/>
      <c r="AT656" s="167" t="s">
        <v>158</v>
      </c>
      <c r="AU656" s="167" t="s">
        <v>81</v>
      </c>
      <c r="AV656" s="13" t="s">
        <v>81</v>
      </c>
      <c r="AW656" s="13" t="s">
        <v>4</v>
      </c>
      <c r="AX656" s="13" t="s">
        <v>79</v>
      </c>
      <c r="AY656" s="167" t="s">
        <v>143</v>
      </c>
    </row>
    <row r="657" spans="2:65" s="1" customFormat="1" ht="24.15" customHeight="1">
      <c r="B657" s="33"/>
      <c r="C657" s="132" t="s">
        <v>1137</v>
      </c>
      <c r="D657" s="132" t="s">
        <v>146</v>
      </c>
      <c r="E657" s="133" t="s">
        <v>2009</v>
      </c>
      <c r="F657" s="134" t="s">
        <v>2010</v>
      </c>
      <c r="G657" s="135" t="s">
        <v>285</v>
      </c>
      <c r="H657" s="136">
        <v>2.2309999999999999</v>
      </c>
      <c r="I657" s="137">
        <v>7000</v>
      </c>
      <c r="J657" s="138">
        <f>ROUND(I657*H657,2)</f>
        <v>15617</v>
      </c>
      <c r="K657" s="134" t="s">
        <v>150</v>
      </c>
      <c r="L657" s="33"/>
      <c r="M657" s="139" t="s">
        <v>19</v>
      </c>
      <c r="N657" s="140" t="s">
        <v>43</v>
      </c>
      <c r="P657" s="141">
        <f>O657*H657</f>
        <v>0</v>
      </c>
      <c r="Q657" s="141">
        <v>0</v>
      </c>
      <c r="R657" s="141">
        <f>Q657*H657</f>
        <v>0</v>
      </c>
      <c r="S657" s="141">
        <v>0</v>
      </c>
      <c r="T657" s="142">
        <f>S657*H657</f>
        <v>0</v>
      </c>
      <c r="AR657" s="143" t="s">
        <v>168</v>
      </c>
      <c r="AT657" s="143" t="s">
        <v>146</v>
      </c>
      <c r="AU657" s="143" t="s">
        <v>81</v>
      </c>
      <c r="AY657" s="18" t="s">
        <v>143</v>
      </c>
      <c r="BE657" s="144">
        <f>IF(N657="základní",J657,0)</f>
        <v>15617</v>
      </c>
      <c r="BF657" s="144">
        <f>IF(N657="snížená",J657,0)</f>
        <v>0</v>
      </c>
      <c r="BG657" s="144">
        <f>IF(N657="zákl. přenesená",J657,0)</f>
        <v>0</v>
      </c>
      <c r="BH657" s="144">
        <f>IF(N657="sníž. přenesená",J657,0)</f>
        <v>0</v>
      </c>
      <c r="BI657" s="144">
        <f>IF(N657="nulová",J657,0)</f>
        <v>0</v>
      </c>
      <c r="BJ657" s="18" t="s">
        <v>79</v>
      </c>
      <c r="BK657" s="144">
        <f>ROUND(I657*H657,2)</f>
        <v>15617</v>
      </c>
      <c r="BL657" s="18" t="s">
        <v>168</v>
      </c>
      <c r="BM657" s="143" t="s">
        <v>2011</v>
      </c>
    </row>
    <row r="658" spans="2:65" s="1" customFormat="1">
      <c r="B658" s="33"/>
      <c r="D658" s="145" t="s">
        <v>152</v>
      </c>
      <c r="F658" s="146" t="s">
        <v>2012</v>
      </c>
      <c r="I658" s="147"/>
      <c r="L658" s="33"/>
      <c r="M658" s="148"/>
      <c r="T658" s="54"/>
      <c r="AT658" s="18" t="s">
        <v>152</v>
      </c>
      <c r="AU658" s="18" t="s">
        <v>81</v>
      </c>
    </row>
    <row r="659" spans="2:65" s="13" customFormat="1">
      <c r="B659" s="166"/>
      <c r="D659" s="160" t="s">
        <v>158</v>
      </c>
      <c r="E659" s="167" t="s">
        <v>19</v>
      </c>
      <c r="F659" s="168" t="s">
        <v>2013</v>
      </c>
      <c r="H659" s="169">
        <v>2.2309999999999999</v>
      </c>
      <c r="I659" s="170"/>
      <c r="L659" s="166"/>
      <c r="M659" s="171"/>
      <c r="T659" s="172"/>
      <c r="AT659" s="167" t="s">
        <v>158</v>
      </c>
      <c r="AU659" s="167" t="s">
        <v>81</v>
      </c>
      <c r="AV659" s="13" t="s">
        <v>81</v>
      </c>
      <c r="AW659" s="13" t="s">
        <v>33</v>
      </c>
      <c r="AX659" s="13" t="s">
        <v>79</v>
      </c>
      <c r="AY659" s="167" t="s">
        <v>143</v>
      </c>
    </row>
    <row r="660" spans="2:65" s="1" customFormat="1" ht="24.15" customHeight="1">
      <c r="B660" s="33"/>
      <c r="C660" s="132" t="s">
        <v>2014</v>
      </c>
      <c r="D660" s="132" t="s">
        <v>146</v>
      </c>
      <c r="E660" s="133" t="s">
        <v>2015</v>
      </c>
      <c r="F660" s="134" t="s">
        <v>691</v>
      </c>
      <c r="G660" s="135" t="s">
        <v>285</v>
      </c>
      <c r="H660" s="136">
        <v>6.82</v>
      </c>
      <c r="I660" s="137">
        <v>352</v>
      </c>
      <c r="J660" s="138">
        <f>ROUND(I660*H660,2)</f>
        <v>2400.64</v>
      </c>
      <c r="K660" s="134" t="s">
        <v>150</v>
      </c>
      <c r="L660" s="33"/>
      <c r="M660" s="139" t="s">
        <v>19</v>
      </c>
      <c r="N660" s="140" t="s">
        <v>43</v>
      </c>
      <c r="P660" s="141">
        <f>O660*H660</f>
        <v>0</v>
      </c>
      <c r="Q660" s="141">
        <v>0</v>
      </c>
      <c r="R660" s="141">
        <f>Q660*H660</f>
        <v>0</v>
      </c>
      <c r="S660" s="141">
        <v>0</v>
      </c>
      <c r="T660" s="142">
        <f>S660*H660</f>
        <v>0</v>
      </c>
      <c r="AR660" s="143" t="s">
        <v>168</v>
      </c>
      <c r="AT660" s="143" t="s">
        <v>146</v>
      </c>
      <c r="AU660" s="143" t="s">
        <v>81</v>
      </c>
      <c r="AY660" s="18" t="s">
        <v>143</v>
      </c>
      <c r="BE660" s="144">
        <f>IF(N660="základní",J660,0)</f>
        <v>2400.64</v>
      </c>
      <c r="BF660" s="144">
        <f>IF(N660="snížená",J660,0)</f>
        <v>0</v>
      </c>
      <c r="BG660" s="144">
        <f>IF(N660="zákl. přenesená",J660,0)</f>
        <v>0</v>
      </c>
      <c r="BH660" s="144">
        <f>IF(N660="sníž. přenesená",J660,0)</f>
        <v>0</v>
      </c>
      <c r="BI660" s="144">
        <f>IF(N660="nulová",J660,0)</f>
        <v>0</v>
      </c>
      <c r="BJ660" s="18" t="s">
        <v>79</v>
      </c>
      <c r="BK660" s="144">
        <f>ROUND(I660*H660,2)</f>
        <v>2400.64</v>
      </c>
      <c r="BL660" s="18" t="s">
        <v>168</v>
      </c>
      <c r="BM660" s="143" t="s">
        <v>2016</v>
      </c>
    </row>
    <row r="661" spans="2:65" s="1" customFormat="1">
      <c r="B661" s="33"/>
      <c r="D661" s="145" t="s">
        <v>152</v>
      </c>
      <c r="F661" s="146" t="s">
        <v>2017</v>
      </c>
      <c r="I661" s="147"/>
      <c r="L661" s="33"/>
      <c r="M661" s="148"/>
      <c r="T661" s="54"/>
      <c r="AT661" s="18" t="s">
        <v>152</v>
      </c>
      <c r="AU661" s="18" t="s">
        <v>81</v>
      </c>
    </row>
    <row r="662" spans="2:65" s="12" customFormat="1">
      <c r="B662" s="159"/>
      <c r="D662" s="160" t="s">
        <v>158</v>
      </c>
      <c r="E662" s="161" t="s">
        <v>19</v>
      </c>
      <c r="F662" s="162" t="s">
        <v>2018</v>
      </c>
      <c r="H662" s="161" t="s">
        <v>19</v>
      </c>
      <c r="I662" s="163"/>
      <c r="L662" s="159"/>
      <c r="M662" s="164"/>
      <c r="T662" s="165"/>
      <c r="AT662" s="161" t="s">
        <v>158</v>
      </c>
      <c r="AU662" s="161" t="s">
        <v>81</v>
      </c>
      <c r="AV662" s="12" t="s">
        <v>79</v>
      </c>
      <c r="AW662" s="12" t="s">
        <v>33</v>
      </c>
      <c r="AX662" s="12" t="s">
        <v>72</v>
      </c>
      <c r="AY662" s="161" t="s">
        <v>143</v>
      </c>
    </row>
    <row r="663" spans="2:65" s="13" customFormat="1">
      <c r="B663" s="166"/>
      <c r="D663" s="160" t="s">
        <v>158</v>
      </c>
      <c r="E663" s="167" t="s">
        <v>19</v>
      </c>
      <c r="F663" s="168" t="s">
        <v>2019</v>
      </c>
      <c r="H663" s="169">
        <v>6.82</v>
      </c>
      <c r="I663" s="170"/>
      <c r="L663" s="166"/>
      <c r="M663" s="171"/>
      <c r="T663" s="172"/>
      <c r="AT663" s="167" t="s">
        <v>158</v>
      </c>
      <c r="AU663" s="167" t="s">
        <v>81</v>
      </c>
      <c r="AV663" s="13" t="s">
        <v>81</v>
      </c>
      <c r="AW663" s="13" t="s">
        <v>33</v>
      </c>
      <c r="AX663" s="13" t="s">
        <v>79</v>
      </c>
      <c r="AY663" s="167" t="s">
        <v>143</v>
      </c>
    </row>
    <row r="664" spans="2:65" s="1" customFormat="1" ht="24.15" customHeight="1">
      <c r="B664" s="33"/>
      <c r="C664" s="132" t="s">
        <v>2020</v>
      </c>
      <c r="D664" s="132" t="s">
        <v>146</v>
      </c>
      <c r="E664" s="133" t="s">
        <v>2021</v>
      </c>
      <c r="F664" s="134" t="s">
        <v>2022</v>
      </c>
      <c r="G664" s="135" t="s">
        <v>285</v>
      </c>
      <c r="H664" s="136">
        <v>5.2050000000000001</v>
      </c>
      <c r="I664" s="137">
        <v>536</v>
      </c>
      <c r="J664" s="138">
        <f>ROUND(I664*H664,2)</f>
        <v>2789.88</v>
      </c>
      <c r="K664" s="134" t="s">
        <v>150</v>
      </c>
      <c r="L664" s="33"/>
      <c r="M664" s="139" t="s">
        <v>19</v>
      </c>
      <c r="N664" s="140" t="s">
        <v>43</v>
      </c>
      <c r="P664" s="141">
        <f>O664*H664</f>
        <v>0</v>
      </c>
      <c r="Q664" s="141">
        <v>0</v>
      </c>
      <c r="R664" s="141">
        <f>Q664*H664</f>
        <v>0</v>
      </c>
      <c r="S664" s="141">
        <v>0</v>
      </c>
      <c r="T664" s="142">
        <f>S664*H664</f>
        <v>0</v>
      </c>
      <c r="AR664" s="143" t="s">
        <v>168</v>
      </c>
      <c r="AT664" s="143" t="s">
        <v>146</v>
      </c>
      <c r="AU664" s="143" t="s">
        <v>81</v>
      </c>
      <c r="AY664" s="18" t="s">
        <v>143</v>
      </c>
      <c r="BE664" s="144">
        <f>IF(N664="základní",J664,0)</f>
        <v>2789.88</v>
      </c>
      <c r="BF664" s="144">
        <f>IF(N664="snížená",J664,0)</f>
        <v>0</v>
      </c>
      <c r="BG664" s="144">
        <f>IF(N664="zákl. přenesená",J664,0)</f>
        <v>0</v>
      </c>
      <c r="BH664" s="144">
        <f>IF(N664="sníž. přenesená",J664,0)</f>
        <v>0</v>
      </c>
      <c r="BI664" s="144">
        <f>IF(N664="nulová",J664,0)</f>
        <v>0</v>
      </c>
      <c r="BJ664" s="18" t="s">
        <v>79</v>
      </c>
      <c r="BK664" s="144">
        <f>ROUND(I664*H664,2)</f>
        <v>2789.88</v>
      </c>
      <c r="BL664" s="18" t="s">
        <v>168</v>
      </c>
      <c r="BM664" s="143" t="s">
        <v>2023</v>
      </c>
    </row>
    <row r="665" spans="2:65" s="1" customFormat="1">
      <c r="B665" s="33"/>
      <c r="D665" s="145" t="s">
        <v>152</v>
      </c>
      <c r="F665" s="146" t="s">
        <v>2024</v>
      </c>
      <c r="I665" s="147"/>
      <c r="L665" s="33"/>
      <c r="M665" s="148"/>
      <c r="T665" s="54"/>
      <c r="AT665" s="18" t="s">
        <v>152</v>
      </c>
      <c r="AU665" s="18" t="s">
        <v>81</v>
      </c>
    </row>
    <row r="666" spans="2:65" s="12" customFormat="1">
      <c r="B666" s="159"/>
      <c r="D666" s="160" t="s">
        <v>158</v>
      </c>
      <c r="E666" s="161" t="s">
        <v>19</v>
      </c>
      <c r="F666" s="162" t="s">
        <v>2025</v>
      </c>
      <c r="H666" s="161" t="s">
        <v>19</v>
      </c>
      <c r="I666" s="163"/>
      <c r="L666" s="159"/>
      <c r="M666" s="164"/>
      <c r="T666" s="165"/>
      <c r="AT666" s="161" t="s">
        <v>158</v>
      </c>
      <c r="AU666" s="161" t="s">
        <v>81</v>
      </c>
      <c r="AV666" s="12" t="s">
        <v>79</v>
      </c>
      <c r="AW666" s="12" t="s">
        <v>33</v>
      </c>
      <c r="AX666" s="12" t="s">
        <v>72</v>
      </c>
      <c r="AY666" s="161" t="s">
        <v>143</v>
      </c>
    </row>
    <row r="667" spans="2:65" s="13" customFormat="1">
      <c r="B667" s="166"/>
      <c r="D667" s="160" t="s">
        <v>158</v>
      </c>
      <c r="E667" s="167" t="s">
        <v>19</v>
      </c>
      <c r="F667" s="168" t="s">
        <v>2026</v>
      </c>
      <c r="H667" s="169">
        <v>3.41</v>
      </c>
      <c r="I667" s="170"/>
      <c r="L667" s="166"/>
      <c r="M667" s="171"/>
      <c r="T667" s="172"/>
      <c r="AT667" s="167" t="s">
        <v>158</v>
      </c>
      <c r="AU667" s="167" t="s">
        <v>81</v>
      </c>
      <c r="AV667" s="13" t="s">
        <v>81</v>
      </c>
      <c r="AW667" s="13" t="s">
        <v>33</v>
      </c>
      <c r="AX667" s="13" t="s">
        <v>72</v>
      </c>
      <c r="AY667" s="167" t="s">
        <v>143</v>
      </c>
    </row>
    <row r="668" spans="2:65" s="12" customFormat="1">
      <c r="B668" s="159"/>
      <c r="D668" s="160" t="s">
        <v>158</v>
      </c>
      <c r="E668" s="161" t="s">
        <v>19</v>
      </c>
      <c r="F668" s="162" t="s">
        <v>2027</v>
      </c>
      <c r="H668" s="161" t="s">
        <v>19</v>
      </c>
      <c r="I668" s="163"/>
      <c r="L668" s="159"/>
      <c r="M668" s="164"/>
      <c r="T668" s="165"/>
      <c r="AT668" s="161" t="s">
        <v>158</v>
      </c>
      <c r="AU668" s="161" t="s">
        <v>81</v>
      </c>
      <c r="AV668" s="12" t="s">
        <v>79</v>
      </c>
      <c r="AW668" s="12" t="s">
        <v>33</v>
      </c>
      <c r="AX668" s="12" t="s">
        <v>72</v>
      </c>
      <c r="AY668" s="161" t="s">
        <v>143</v>
      </c>
    </row>
    <row r="669" spans="2:65" s="13" customFormat="1">
      <c r="B669" s="166"/>
      <c r="D669" s="160" t="s">
        <v>158</v>
      </c>
      <c r="E669" s="167" t="s">
        <v>19</v>
      </c>
      <c r="F669" s="168" t="s">
        <v>2028</v>
      </c>
      <c r="H669" s="169">
        <v>4.0250000000000004</v>
      </c>
      <c r="I669" s="170"/>
      <c r="L669" s="166"/>
      <c r="M669" s="171"/>
      <c r="T669" s="172"/>
      <c r="AT669" s="167" t="s">
        <v>158</v>
      </c>
      <c r="AU669" s="167" t="s">
        <v>81</v>
      </c>
      <c r="AV669" s="13" t="s">
        <v>81</v>
      </c>
      <c r="AW669" s="13" t="s">
        <v>33</v>
      </c>
      <c r="AX669" s="13" t="s">
        <v>72</v>
      </c>
      <c r="AY669" s="167" t="s">
        <v>143</v>
      </c>
    </row>
    <row r="670" spans="2:65" s="15" customFormat="1">
      <c r="B670" s="186"/>
      <c r="D670" s="160" t="s">
        <v>158</v>
      </c>
      <c r="E670" s="187" t="s">
        <v>19</v>
      </c>
      <c r="F670" s="188" t="s">
        <v>533</v>
      </c>
      <c r="H670" s="189">
        <v>7.4350000000000005</v>
      </c>
      <c r="I670" s="190"/>
      <c r="L670" s="186"/>
      <c r="M670" s="191"/>
      <c r="T670" s="192"/>
      <c r="AT670" s="187" t="s">
        <v>158</v>
      </c>
      <c r="AU670" s="187" t="s">
        <v>81</v>
      </c>
      <c r="AV670" s="15" t="s">
        <v>163</v>
      </c>
      <c r="AW670" s="15" t="s">
        <v>33</v>
      </c>
      <c r="AX670" s="15" t="s">
        <v>72</v>
      </c>
      <c r="AY670" s="187" t="s">
        <v>143</v>
      </c>
    </row>
    <row r="671" spans="2:65" s="13" customFormat="1">
      <c r="B671" s="166"/>
      <c r="D671" s="160" t="s">
        <v>158</v>
      </c>
      <c r="E671" s="167" t="s">
        <v>19</v>
      </c>
      <c r="F671" s="168" t="s">
        <v>2029</v>
      </c>
      <c r="H671" s="169">
        <v>5.2050000000000001</v>
      </c>
      <c r="I671" s="170"/>
      <c r="L671" s="166"/>
      <c r="M671" s="171"/>
      <c r="T671" s="172"/>
      <c r="AT671" s="167" t="s">
        <v>158</v>
      </c>
      <c r="AU671" s="167" t="s">
        <v>81</v>
      </c>
      <c r="AV671" s="13" t="s">
        <v>81</v>
      </c>
      <c r="AW671" s="13" t="s">
        <v>33</v>
      </c>
      <c r="AX671" s="13" t="s">
        <v>79</v>
      </c>
      <c r="AY671" s="167" t="s">
        <v>143</v>
      </c>
    </row>
    <row r="672" spans="2:65" s="11" customFormat="1" ht="22.8" customHeight="1">
      <c r="B672" s="120"/>
      <c r="D672" s="121" t="s">
        <v>71</v>
      </c>
      <c r="E672" s="130" t="s">
        <v>1106</v>
      </c>
      <c r="F672" s="130" t="s">
        <v>1107</v>
      </c>
      <c r="I672" s="123"/>
      <c r="J672" s="131">
        <f>BK672</f>
        <v>12470.93</v>
      </c>
      <c r="L672" s="120"/>
      <c r="M672" s="125"/>
      <c r="P672" s="126">
        <f>SUM(P673:P680)</f>
        <v>0</v>
      </c>
      <c r="R672" s="126">
        <f>SUM(R673:R680)</f>
        <v>0</v>
      </c>
      <c r="T672" s="127">
        <f>SUM(T673:T680)</f>
        <v>0</v>
      </c>
      <c r="AR672" s="121" t="s">
        <v>79</v>
      </c>
      <c r="AT672" s="128" t="s">
        <v>71</v>
      </c>
      <c r="AU672" s="128" t="s">
        <v>79</v>
      </c>
      <c r="AY672" s="121" t="s">
        <v>143</v>
      </c>
      <c r="BK672" s="129">
        <f>SUM(BK673:BK680)</f>
        <v>12470.93</v>
      </c>
    </row>
    <row r="673" spans="2:65" s="1" customFormat="1" ht="24.15" customHeight="1">
      <c r="B673" s="33"/>
      <c r="C673" s="132" t="s">
        <v>2030</v>
      </c>
      <c r="D673" s="132" t="s">
        <v>146</v>
      </c>
      <c r="E673" s="133" t="s">
        <v>2031</v>
      </c>
      <c r="F673" s="134" t="s">
        <v>2032</v>
      </c>
      <c r="G673" s="135" t="s">
        <v>285</v>
      </c>
      <c r="H673" s="136">
        <v>10.695</v>
      </c>
      <c r="I673" s="137">
        <v>83.1</v>
      </c>
      <c r="J673" s="138">
        <f>ROUND(I673*H673,2)</f>
        <v>888.75</v>
      </c>
      <c r="K673" s="134" t="s">
        <v>150</v>
      </c>
      <c r="L673" s="33"/>
      <c r="M673" s="139" t="s">
        <v>19</v>
      </c>
      <c r="N673" s="140" t="s">
        <v>43</v>
      </c>
      <c r="P673" s="141">
        <f>O673*H673</f>
        <v>0</v>
      </c>
      <c r="Q673" s="141">
        <v>0</v>
      </c>
      <c r="R673" s="141">
        <f>Q673*H673</f>
        <v>0</v>
      </c>
      <c r="S673" s="141">
        <v>0</v>
      </c>
      <c r="T673" s="142">
        <f>S673*H673</f>
        <v>0</v>
      </c>
      <c r="AR673" s="143" t="s">
        <v>168</v>
      </c>
      <c r="AT673" s="143" t="s">
        <v>146</v>
      </c>
      <c r="AU673" s="143" t="s">
        <v>81</v>
      </c>
      <c r="AY673" s="18" t="s">
        <v>143</v>
      </c>
      <c r="BE673" s="144">
        <f>IF(N673="základní",J673,0)</f>
        <v>888.75</v>
      </c>
      <c r="BF673" s="144">
        <f>IF(N673="snížená",J673,0)</f>
        <v>0</v>
      </c>
      <c r="BG673" s="144">
        <f>IF(N673="zákl. přenesená",J673,0)</f>
        <v>0</v>
      </c>
      <c r="BH673" s="144">
        <f>IF(N673="sníž. přenesená",J673,0)</f>
        <v>0</v>
      </c>
      <c r="BI673" s="144">
        <f>IF(N673="nulová",J673,0)</f>
        <v>0</v>
      </c>
      <c r="BJ673" s="18" t="s">
        <v>79</v>
      </c>
      <c r="BK673" s="144">
        <f>ROUND(I673*H673,2)</f>
        <v>888.75</v>
      </c>
      <c r="BL673" s="18" t="s">
        <v>168</v>
      </c>
      <c r="BM673" s="143" t="s">
        <v>2033</v>
      </c>
    </row>
    <row r="674" spans="2:65" s="1" customFormat="1">
      <c r="B674" s="33"/>
      <c r="D674" s="145" t="s">
        <v>152</v>
      </c>
      <c r="F674" s="146" t="s">
        <v>2034</v>
      </c>
      <c r="I674" s="147"/>
      <c r="L674" s="33"/>
      <c r="M674" s="148"/>
      <c r="T674" s="54"/>
      <c r="AT674" s="18" t="s">
        <v>152</v>
      </c>
      <c r="AU674" s="18" t="s">
        <v>81</v>
      </c>
    </row>
    <row r="675" spans="2:65" s="1" customFormat="1" ht="24.15" customHeight="1">
      <c r="B675" s="33"/>
      <c r="C675" s="132" t="s">
        <v>2035</v>
      </c>
      <c r="D675" s="132" t="s">
        <v>146</v>
      </c>
      <c r="E675" s="133" t="s">
        <v>2036</v>
      </c>
      <c r="F675" s="134" t="s">
        <v>2037</v>
      </c>
      <c r="G675" s="135" t="s">
        <v>285</v>
      </c>
      <c r="H675" s="136">
        <v>10.695</v>
      </c>
      <c r="I675" s="137">
        <v>17.100000000000001</v>
      </c>
      <c r="J675" s="138">
        <f>ROUND(I675*H675,2)</f>
        <v>182.88</v>
      </c>
      <c r="K675" s="134" t="s">
        <v>150</v>
      </c>
      <c r="L675" s="33"/>
      <c r="M675" s="139" t="s">
        <v>19</v>
      </c>
      <c r="N675" s="140" t="s">
        <v>43</v>
      </c>
      <c r="P675" s="141">
        <f>O675*H675</f>
        <v>0</v>
      </c>
      <c r="Q675" s="141">
        <v>0</v>
      </c>
      <c r="R675" s="141">
        <f>Q675*H675</f>
        <v>0</v>
      </c>
      <c r="S675" s="141">
        <v>0</v>
      </c>
      <c r="T675" s="142">
        <f>S675*H675</f>
        <v>0</v>
      </c>
      <c r="AR675" s="143" t="s">
        <v>168</v>
      </c>
      <c r="AT675" s="143" t="s">
        <v>146</v>
      </c>
      <c r="AU675" s="143" t="s">
        <v>81</v>
      </c>
      <c r="AY675" s="18" t="s">
        <v>143</v>
      </c>
      <c r="BE675" s="144">
        <f>IF(N675="základní",J675,0)</f>
        <v>182.88</v>
      </c>
      <c r="BF675" s="144">
        <f>IF(N675="snížená",J675,0)</f>
        <v>0</v>
      </c>
      <c r="BG675" s="144">
        <f>IF(N675="zákl. přenesená",J675,0)</f>
        <v>0</v>
      </c>
      <c r="BH675" s="144">
        <f>IF(N675="sníž. přenesená",J675,0)</f>
        <v>0</v>
      </c>
      <c r="BI675" s="144">
        <f>IF(N675="nulová",J675,0)</f>
        <v>0</v>
      </c>
      <c r="BJ675" s="18" t="s">
        <v>79</v>
      </c>
      <c r="BK675" s="144">
        <f>ROUND(I675*H675,2)</f>
        <v>182.88</v>
      </c>
      <c r="BL675" s="18" t="s">
        <v>168</v>
      </c>
      <c r="BM675" s="143" t="s">
        <v>2038</v>
      </c>
    </row>
    <row r="676" spans="2:65" s="1" customFormat="1">
      <c r="B676" s="33"/>
      <c r="D676" s="145" t="s">
        <v>152</v>
      </c>
      <c r="F676" s="146" t="s">
        <v>2039</v>
      </c>
      <c r="I676" s="147"/>
      <c r="L676" s="33"/>
      <c r="M676" s="148"/>
      <c r="T676" s="54"/>
      <c r="AT676" s="18" t="s">
        <v>152</v>
      </c>
      <c r="AU676" s="18" t="s">
        <v>81</v>
      </c>
    </row>
    <row r="677" spans="2:65" s="1" customFormat="1" ht="24.15" customHeight="1">
      <c r="B677" s="33"/>
      <c r="C677" s="132" t="s">
        <v>2040</v>
      </c>
      <c r="D677" s="132" t="s">
        <v>146</v>
      </c>
      <c r="E677" s="133" t="s">
        <v>1109</v>
      </c>
      <c r="F677" s="134" t="s">
        <v>1110</v>
      </c>
      <c r="G677" s="135" t="s">
        <v>285</v>
      </c>
      <c r="H677" s="136">
        <v>4.7300000000000004</v>
      </c>
      <c r="I677" s="137">
        <v>1190</v>
      </c>
      <c r="J677" s="138">
        <f>ROUND(I677*H677,2)</f>
        <v>5628.7</v>
      </c>
      <c r="K677" s="134" t="s">
        <v>150</v>
      </c>
      <c r="L677" s="33"/>
      <c r="M677" s="139" t="s">
        <v>19</v>
      </c>
      <c r="N677" s="140" t="s">
        <v>43</v>
      </c>
      <c r="P677" s="141">
        <f>O677*H677</f>
        <v>0</v>
      </c>
      <c r="Q677" s="141">
        <v>0</v>
      </c>
      <c r="R677" s="141">
        <f>Q677*H677</f>
        <v>0</v>
      </c>
      <c r="S677" s="141">
        <v>0</v>
      </c>
      <c r="T677" s="142">
        <f>S677*H677</f>
        <v>0</v>
      </c>
      <c r="AR677" s="143" t="s">
        <v>168</v>
      </c>
      <c r="AT677" s="143" t="s">
        <v>146</v>
      </c>
      <c r="AU677" s="143" t="s">
        <v>81</v>
      </c>
      <c r="AY677" s="18" t="s">
        <v>143</v>
      </c>
      <c r="BE677" s="144">
        <f>IF(N677="základní",J677,0)</f>
        <v>5628.7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8" t="s">
        <v>79</v>
      </c>
      <c r="BK677" s="144">
        <f>ROUND(I677*H677,2)</f>
        <v>5628.7</v>
      </c>
      <c r="BL677" s="18" t="s">
        <v>168</v>
      </c>
      <c r="BM677" s="143" t="s">
        <v>2041</v>
      </c>
    </row>
    <row r="678" spans="2:65" s="1" customFormat="1">
      <c r="B678" s="33"/>
      <c r="D678" s="145" t="s">
        <v>152</v>
      </c>
      <c r="F678" s="146" t="s">
        <v>1112</v>
      </c>
      <c r="I678" s="147"/>
      <c r="L678" s="33"/>
      <c r="M678" s="148"/>
      <c r="T678" s="54"/>
      <c r="AT678" s="18" t="s">
        <v>152</v>
      </c>
      <c r="AU678" s="18" t="s">
        <v>81</v>
      </c>
    </row>
    <row r="679" spans="2:65" s="1" customFormat="1" ht="33" customHeight="1">
      <c r="B679" s="33"/>
      <c r="C679" s="132" t="s">
        <v>2042</v>
      </c>
      <c r="D679" s="132" t="s">
        <v>146</v>
      </c>
      <c r="E679" s="133" t="s">
        <v>1114</v>
      </c>
      <c r="F679" s="134" t="s">
        <v>1115</v>
      </c>
      <c r="G679" s="135" t="s">
        <v>285</v>
      </c>
      <c r="H679" s="136">
        <v>4.7300000000000004</v>
      </c>
      <c r="I679" s="137">
        <v>1220</v>
      </c>
      <c r="J679" s="138">
        <f>ROUND(I679*H679,2)</f>
        <v>5770.6</v>
      </c>
      <c r="K679" s="134" t="s">
        <v>150</v>
      </c>
      <c r="L679" s="33"/>
      <c r="M679" s="139" t="s">
        <v>19</v>
      </c>
      <c r="N679" s="140" t="s">
        <v>43</v>
      </c>
      <c r="P679" s="141">
        <f>O679*H679</f>
        <v>0</v>
      </c>
      <c r="Q679" s="141">
        <v>0</v>
      </c>
      <c r="R679" s="141">
        <f>Q679*H679</f>
        <v>0</v>
      </c>
      <c r="S679" s="141">
        <v>0</v>
      </c>
      <c r="T679" s="142">
        <f>S679*H679</f>
        <v>0</v>
      </c>
      <c r="AR679" s="143" t="s">
        <v>168</v>
      </c>
      <c r="AT679" s="143" t="s">
        <v>146</v>
      </c>
      <c r="AU679" s="143" t="s">
        <v>81</v>
      </c>
      <c r="AY679" s="18" t="s">
        <v>143</v>
      </c>
      <c r="BE679" s="144">
        <f>IF(N679="základní",J679,0)</f>
        <v>5770.6</v>
      </c>
      <c r="BF679" s="144">
        <f>IF(N679="snížená",J679,0)</f>
        <v>0</v>
      </c>
      <c r="BG679" s="144">
        <f>IF(N679="zákl. přenesená",J679,0)</f>
        <v>0</v>
      </c>
      <c r="BH679" s="144">
        <f>IF(N679="sníž. přenesená",J679,0)</f>
        <v>0</v>
      </c>
      <c r="BI679" s="144">
        <f>IF(N679="nulová",J679,0)</f>
        <v>0</v>
      </c>
      <c r="BJ679" s="18" t="s">
        <v>79</v>
      </c>
      <c r="BK679" s="144">
        <f>ROUND(I679*H679,2)</f>
        <v>5770.6</v>
      </c>
      <c r="BL679" s="18" t="s">
        <v>168</v>
      </c>
      <c r="BM679" s="143" t="s">
        <v>2043</v>
      </c>
    </row>
    <row r="680" spans="2:65" s="1" customFormat="1">
      <c r="B680" s="33"/>
      <c r="D680" s="145" t="s">
        <v>152</v>
      </c>
      <c r="F680" s="146" t="s">
        <v>1117</v>
      </c>
      <c r="I680" s="147"/>
      <c r="L680" s="33"/>
      <c r="M680" s="148"/>
      <c r="T680" s="54"/>
      <c r="AT680" s="18" t="s">
        <v>152</v>
      </c>
      <c r="AU680" s="18" t="s">
        <v>81</v>
      </c>
    </row>
    <row r="681" spans="2:65" s="11" customFormat="1" ht="25.95" customHeight="1">
      <c r="B681" s="120"/>
      <c r="D681" s="121" t="s">
        <v>71</v>
      </c>
      <c r="E681" s="122" t="s">
        <v>154</v>
      </c>
      <c r="F681" s="122" t="s">
        <v>322</v>
      </c>
      <c r="I681" s="123"/>
      <c r="J681" s="124">
        <f>BK681</f>
        <v>92598</v>
      </c>
      <c r="L681" s="120"/>
      <c r="M681" s="125"/>
      <c r="P681" s="126">
        <f>P682</f>
        <v>0</v>
      </c>
      <c r="R681" s="126">
        <f>R682</f>
        <v>1.40723</v>
      </c>
      <c r="T681" s="127">
        <f>T682</f>
        <v>0</v>
      </c>
      <c r="AR681" s="121" t="s">
        <v>163</v>
      </c>
      <c r="AT681" s="128" t="s">
        <v>71</v>
      </c>
      <c r="AU681" s="128" t="s">
        <v>72</v>
      </c>
      <c r="AY681" s="121" t="s">
        <v>143</v>
      </c>
      <c r="BK681" s="129">
        <f>BK682</f>
        <v>92598</v>
      </c>
    </row>
    <row r="682" spans="2:65" s="11" customFormat="1" ht="22.8" customHeight="1">
      <c r="B682" s="120"/>
      <c r="D682" s="121" t="s">
        <v>71</v>
      </c>
      <c r="E682" s="130" t="s">
        <v>323</v>
      </c>
      <c r="F682" s="130" t="s">
        <v>324</v>
      </c>
      <c r="I682" s="123"/>
      <c r="J682" s="131">
        <f>BK682</f>
        <v>92598</v>
      </c>
      <c r="L682" s="120"/>
      <c r="M682" s="125"/>
      <c r="P682" s="126">
        <f>SUM(P683:P694)</f>
        <v>0</v>
      </c>
      <c r="R682" s="126">
        <f>SUM(R683:R694)</f>
        <v>1.40723</v>
      </c>
      <c r="T682" s="127">
        <f>SUM(T683:T694)</f>
        <v>0</v>
      </c>
      <c r="AR682" s="121" t="s">
        <v>163</v>
      </c>
      <c r="AT682" s="128" t="s">
        <v>71</v>
      </c>
      <c r="AU682" s="128" t="s">
        <v>79</v>
      </c>
      <c r="AY682" s="121" t="s">
        <v>143</v>
      </c>
      <c r="BK682" s="129">
        <f>SUM(BK683:BK694)</f>
        <v>92598</v>
      </c>
    </row>
    <row r="683" spans="2:65" s="1" customFormat="1" ht="16.5" customHeight="1">
      <c r="B683" s="33"/>
      <c r="C683" s="132" t="s">
        <v>2044</v>
      </c>
      <c r="D683" s="132" t="s">
        <v>146</v>
      </c>
      <c r="E683" s="133" t="s">
        <v>1127</v>
      </c>
      <c r="F683" s="134" t="s">
        <v>1128</v>
      </c>
      <c r="G683" s="135" t="s">
        <v>260</v>
      </c>
      <c r="H683" s="136">
        <v>11</v>
      </c>
      <c r="I683" s="137">
        <v>1580</v>
      </c>
      <c r="J683" s="138">
        <f>ROUND(I683*H683,2)</f>
        <v>17380</v>
      </c>
      <c r="K683" s="134" t="s">
        <v>150</v>
      </c>
      <c r="L683" s="33"/>
      <c r="M683" s="139" t="s">
        <v>19</v>
      </c>
      <c r="N683" s="140" t="s">
        <v>43</v>
      </c>
      <c r="P683" s="141">
        <f>O683*H683</f>
        <v>0</v>
      </c>
      <c r="Q683" s="141">
        <v>4.2999999999999999E-4</v>
      </c>
      <c r="R683" s="141">
        <f>Q683*H683</f>
        <v>4.7299999999999998E-3</v>
      </c>
      <c r="S683" s="141">
        <v>0</v>
      </c>
      <c r="T683" s="142">
        <f>S683*H683</f>
        <v>0</v>
      </c>
      <c r="AR683" s="143" t="s">
        <v>353</v>
      </c>
      <c r="AT683" s="143" t="s">
        <v>146</v>
      </c>
      <c r="AU683" s="143" t="s">
        <v>81</v>
      </c>
      <c r="AY683" s="18" t="s">
        <v>143</v>
      </c>
      <c r="BE683" s="144">
        <f>IF(N683="základní",J683,0)</f>
        <v>17380</v>
      </c>
      <c r="BF683" s="144">
        <f>IF(N683="snížená",J683,0)</f>
        <v>0</v>
      </c>
      <c r="BG683" s="144">
        <f>IF(N683="zákl. přenesená",J683,0)</f>
        <v>0</v>
      </c>
      <c r="BH683" s="144">
        <f>IF(N683="sníž. přenesená",J683,0)</f>
        <v>0</v>
      </c>
      <c r="BI683" s="144">
        <f>IF(N683="nulová",J683,0)</f>
        <v>0</v>
      </c>
      <c r="BJ683" s="18" t="s">
        <v>79</v>
      </c>
      <c r="BK683" s="144">
        <f>ROUND(I683*H683,2)</f>
        <v>17380</v>
      </c>
      <c r="BL683" s="18" t="s">
        <v>353</v>
      </c>
      <c r="BM683" s="143" t="s">
        <v>2045</v>
      </c>
    </row>
    <row r="684" spans="2:65" s="1" customFormat="1">
      <c r="B684" s="33"/>
      <c r="D684" s="145" t="s">
        <v>152</v>
      </c>
      <c r="F684" s="146" t="s">
        <v>1130</v>
      </c>
      <c r="I684" s="147"/>
      <c r="L684" s="33"/>
      <c r="M684" s="148"/>
      <c r="T684" s="54"/>
      <c r="AT684" s="18" t="s">
        <v>152</v>
      </c>
      <c r="AU684" s="18" t="s">
        <v>81</v>
      </c>
    </row>
    <row r="685" spans="2:65" s="12" customFormat="1">
      <c r="B685" s="159"/>
      <c r="D685" s="160" t="s">
        <v>158</v>
      </c>
      <c r="E685" s="161" t="s">
        <v>19</v>
      </c>
      <c r="F685" s="162" t="s">
        <v>1131</v>
      </c>
      <c r="H685" s="161" t="s">
        <v>19</v>
      </c>
      <c r="I685" s="163"/>
      <c r="L685" s="159"/>
      <c r="M685" s="164"/>
      <c r="T685" s="165"/>
      <c r="AT685" s="161" t="s">
        <v>158</v>
      </c>
      <c r="AU685" s="161" t="s">
        <v>81</v>
      </c>
      <c r="AV685" s="12" t="s">
        <v>79</v>
      </c>
      <c r="AW685" s="12" t="s">
        <v>33</v>
      </c>
      <c r="AX685" s="12" t="s">
        <v>72</v>
      </c>
      <c r="AY685" s="161" t="s">
        <v>143</v>
      </c>
    </row>
    <row r="686" spans="2:65" s="12" customFormat="1">
      <c r="B686" s="159"/>
      <c r="D686" s="160" t="s">
        <v>158</v>
      </c>
      <c r="E686" s="161" t="s">
        <v>19</v>
      </c>
      <c r="F686" s="162" t="s">
        <v>161</v>
      </c>
      <c r="H686" s="161" t="s">
        <v>19</v>
      </c>
      <c r="I686" s="163"/>
      <c r="L686" s="159"/>
      <c r="M686" s="164"/>
      <c r="T686" s="165"/>
      <c r="AT686" s="161" t="s">
        <v>158</v>
      </c>
      <c r="AU686" s="161" t="s">
        <v>81</v>
      </c>
      <c r="AV686" s="12" t="s">
        <v>79</v>
      </c>
      <c r="AW686" s="12" t="s">
        <v>33</v>
      </c>
      <c r="AX686" s="12" t="s">
        <v>72</v>
      </c>
      <c r="AY686" s="161" t="s">
        <v>143</v>
      </c>
    </row>
    <row r="687" spans="2:65" s="12" customFormat="1">
      <c r="B687" s="159"/>
      <c r="D687" s="160" t="s">
        <v>158</v>
      </c>
      <c r="E687" s="161" t="s">
        <v>19</v>
      </c>
      <c r="F687" s="162" t="s">
        <v>1722</v>
      </c>
      <c r="H687" s="161" t="s">
        <v>19</v>
      </c>
      <c r="I687" s="163"/>
      <c r="L687" s="159"/>
      <c r="M687" s="164"/>
      <c r="T687" s="165"/>
      <c r="AT687" s="161" t="s">
        <v>158</v>
      </c>
      <c r="AU687" s="161" t="s">
        <v>81</v>
      </c>
      <c r="AV687" s="12" t="s">
        <v>79</v>
      </c>
      <c r="AW687" s="12" t="s">
        <v>33</v>
      </c>
      <c r="AX687" s="12" t="s">
        <v>72</v>
      </c>
      <c r="AY687" s="161" t="s">
        <v>143</v>
      </c>
    </row>
    <row r="688" spans="2:65" s="12" customFormat="1">
      <c r="B688" s="159"/>
      <c r="D688" s="160" t="s">
        <v>158</v>
      </c>
      <c r="E688" s="161" t="s">
        <v>19</v>
      </c>
      <c r="F688" s="162" t="s">
        <v>1723</v>
      </c>
      <c r="H688" s="161" t="s">
        <v>19</v>
      </c>
      <c r="I688" s="163"/>
      <c r="L688" s="159"/>
      <c r="M688" s="164"/>
      <c r="T688" s="165"/>
      <c r="AT688" s="161" t="s">
        <v>158</v>
      </c>
      <c r="AU688" s="161" t="s">
        <v>81</v>
      </c>
      <c r="AV688" s="12" t="s">
        <v>79</v>
      </c>
      <c r="AW688" s="12" t="s">
        <v>33</v>
      </c>
      <c r="AX688" s="12" t="s">
        <v>72</v>
      </c>
      <c r="AY688" s="161" t="s">
        <v>143</v>
      </c>
    </row>
    <row r="689" spans="2:65" s="13" customFormat="1">
      <c r="B689" s="166"/>
      <c r="D689" s="160" t="s">
        <v>158</v>
      </c>
      <c r="E689" s="167" t="s">
        <v>19</v>
      </c>
      <c r="F689" s="168" t="s">
        <v>1724</v>
      </c>
      <c r="H689" s="169">
        <v>11</v>
      </c>
      <c r="I689" s="170"/>
      <c r="L689" s="166"/>
      <c r="M689" s="171"/>
      <c r="T689" s="172"/>
      <c r="AT689" s="167" t="s">
        <v>158</v>
      </c>
      <c r="AU689" s="167" t="s">
        <v>81</v>
      </c>
      <c r="AV689" s="13" t="s">
        <v>81</v>
      </c>
      <c r="AW689" s="13" t="s">
        <v>33</v>
      </c>
      <c r="AX689" s="13" t="s">
        <v>79</v>
      </c>
      <c r="AY689" s="167" t="s">
        <v>143</v>
      </c>
    </row>
    <row r="690" spans="2:65" s="1" customFormat="1" ht="16.5" customHeight="1">
      <c r="B690" s="33"/>
      <c r="C690" s="149" t="s">
        <v>2046</v>
      </c>
      <c r="D690" s="149" t="s">
        <v>154</v>
      </c>
      <c r="E690" s="150" t="s">
        <v>1133</v>
      </c>
      <c r="F690" s="151" t="s">
        <v>2047</v>
      </c>
      <c r="G690" s="152" t="s">
        <v>260</v>
      </c>
      <c r="H690" s="153">
        <v>11</v>
      </c>
      <c r="I690" s="154">
        <v>6375</v>
      </c>
      <c r="J690" s="155">
        <f>ROUND(I690*H690,2)</f>
        <v>70125</v>
      </c>
      <c r="K690" s="151" t="s">
        <v>19</v>
      </c>
      <c r="L690" s="156"/>
      <c r="M690" s="157" t="s">
        <v>19</v>
      </c>
      <c r="N690" s="158" t="s">
        <v>43</v>
      </c>
      <c r="P690" s="141">
        <f>O690*H690</f>
        <v>0</v>
      </c>
      <c r="Q690" s="141">
        <v>0.1275</v>
      </c>
      <c r="R690" s="141">
        <f>Q690*H690</f>
        <v>1.4025000000000001</v>
      </c>
      <c r="S690" s="141">
        <v>0</v>
      </c>
      <c r="T690" s="142">
        <f>S690*H690</f>
        <v>0</v>
      </c>
      <c r="AR690" s="143" t="s">
        <v>1135</v>
      </c>
      <c r="AT690" s="143" t="s">
        <v>154</v>
      </c>
      <c r="AU690" s="143" t="s">
        <v>81</v>
      </c>
      <c r="AY690" s="18" t="s">
        <v>143</v>
      </c>
      <c r="BE690" s="144">
        <f>IF(N690="základní",J690,0)</f>
        <v>70125</v>
      </c>
      <c r="BF690" s="144">
        <f>IF(N690="snížená",J690,0)</f>
        <v>0</v>
      </c>
      <c r="BG690" s="144">
        <f>IF(N690="zákl. přenesená",J690,0)</f>
        <v>0</v>
      </c>
      <c r="BH690" s="144">
        <f>IF(N690="sníž. přenesená",J690,0)</f>
        <v>0</v>
      </c>
      <c r="BI690" s="144">
        <f>IF(N690="nulová",J690,0)</f>
        <v>0</v>
      </c>
      <c r="BJ690" s="18" t="s">
        <v>79</v>
      </c>
      <c r="BK690" s="144">
        <f>ROUND(I690*H690,2)</f>
        <v>70125</v>
      </c>
      <c r="BL690" s="18" t="s">
        <v>1135</v>
      </c>
      <c r="BM690" s="143" t="s">
        <v>2048</v>
      </c>
    </row>
    <row r="691" spans="2:65" s="1" customFormat="1" ht="21.75" customHeight="1">
      <c r="B691" s="33"/>
      <c r="C691" s="132" t="s">
        <v>1135</v>
      </c>
      <c r="D691" s="132" t="s">
        <v>146</v>
      </c>
      <c r="E691" s="133" t="s">
        <v>2049</v>
      </c>
      <c r="F691" s="134" t="s">
        <v>2050</v>
      </c>
      <c r="G691" s="135" t="s">
        <v>260</v>
      </c>
      <c r="H691" s="136">
        <v>11</v>
      </c>
      <c r="I691" s="137">
        <v>463</v>
      </c>
      <c r="J691" s="138">
        <f>ROUND(I691*H691,2)</f>
        <v>5093</v>
      </c>
      <c r="K691" s="134" t="s">
        <v>150</v>
      </c>
      <c r="L691" s="33"/>
      <c r="M691" s="139" t="s">
        <v>19</v>
      </c>
      <c r="N691" s="140" t="s">
        <v>43</v>
      </c>
      <c r="P691" s="141">
        <f>O691*H691</f>
        <v>0</v>
      </c>
      <c r="Q691" s="141">
        <v>0</v>
      </c>
      <c r="R691" s="141">
        <f>Q691*H691</f>
        <v>0</v>
      </c>
      <c r="S691" s="141">
        <v>0</v>
      </c>
      <c r="T691" s="142">
        <f>S691*H691</f>
        <v>0</v>
      </c>
      <c r="AR691" s="143" t="s">
        <v>353</v>
      </c>
      <c r="AT691" s="143" t="s">
        <v>146</v>
      </c>
      <c r="AU691" s="143" t="s">
        <v>81</v>
      </c>
      <c r="AY691" s="18" t="s">
        <v>143</v>
      </c>
      <c r="BE691" s="144">
        <f>IF(N691="základní",J691,0)</f>
        <v>5093</v>
      </c>
      <c r="BF691" s="144">
        <f>IF(N691="snížená",J691,0)</f>
        <v>0</v>
      </c>
      <c r="BG691" s="144">
        <f>IF(N691="zákl. přenesená",J691,0)</f>
        <v>0</v>
      </c>
      <c r="BH691" s="144">
        <f>IF(N691="sníž. přenesená",J691,0)</f>
        <v>0</v>
      </c>
      <c r="BI691" s="144">
        <f>IF(N691="nulová",J691,0)</f>
        <v>0</v>
      </c>
      <c r="BJ691" s="18" t="s">
        <v>79</v>
      </c>
      <c r="BK691" s="144">
        <f>ROUND(I691*H691,2)</f>
        <v>5093</v>
      </c>
      <c r="BL691" s="18" t="s">
        <v>353</v>
      </c>
      <c r="BM691" s="143" t="s">
        <v>2051</v>
      </c>
    </row>
    <row r="692" spans="2:65" s="1" customFormat="1">
      <c r="B692" s="33"/>
      <c r="D692" s="145" t="s">
        <v>152</v>
      </c>
      <c r="F692" s="146" t="s">
        <v>2052</v>
      </c>
      <c r="I692" s="147"/>
      <c r="L692" s="33"/>
      <c r="M692" s="148"/>
      <c r="T692" s="54"/>
      <c r="AT692" s="18" t="s">
        <v>152</v>
      </c>
      <c r="AU692" s="18" t="s">
        <v>81</v>
      </c>
    </row>
    <row r="693" spans="2:65" s="12" customFormat="1">
      <c r="B693" s="159"/>
      <c r="D693" s="160" t="s">
        <v>158</v>
      </c>
      <c r="E693" s="161" t="s">
        <v>19</v>
      </c>
      <c r="F693" s="162" t="s">
        <v>2053</v>
      </c>
      <c r="H693" s="161" t="s">
        <v>19</v>
      </c>
      <c r="I693" s="163"/>
      <c r="L693" s="159"/>
      <c r="M693" s="164"/>
      <c r="T693" s="165"/>
      <c r="AT693" s="161" t="s">
        <v>158</v>
      </c>
      <c r="AU693" s="161" t="s">
        <v>81</v>
      </c>
      <c r="AV693" s="12" t="s">
        <v>79</v>
      </c>
      <c r="AW693" s="12" t="s">
        <v>33</v>
      </c>
      <c r="AX693" s="12" t="s">
        <v>72</v>
      </c>
      <c r="AY693" s="161" t="s">
        <v>143</v>
      </c>
    </row>
    <row r="694" spans="2:65" s="13" customFormat="1">
      <c r="B694" s="166"/>
      <c r="D694" s="160" t="s">
        <v>158</v>
      </c>
      <c r="E694" s="167" t="s">
        <v>19</v>
      </c>
      <c r="F694" s="168" t="s">
        <v>1724</v>
      </c>
      <c r="H694" s="169">
        <v>11</v>
      </c>
      <c r="I694" s="170"/>
      <c r="L694" s="166"/>
      <c r="M694" s="180"/>
      <c r="N694" s="181"/>
      <c r="O694" s="181"/>
      <c r="P694" s="181"/>
      <c r="Q694" s="181"/>
      <c r="R694" s="181"/>
      <c r="S694" s="181"/>
      <c r="T694" s="182"/>
      <c r="AT694" s="167" t="s">
        <v>158</v>
      </c>
      <c r="AU694" s="167" t="s">
        <v>81</v>
      </c>
      <c r="AV694" s="13" t="s">
        <v>81</v>
      </c>
      <c r="AW694" s="13" t="s">
        <v>33</v>
      </c>
      <c r="AX694" s="13" t="s">
        <v>79</v>
      </c>
      <c r="AY694" s="167" t="s">
        <v>143</v>
      </c>
    </row>
    <row r="695" spans="2:65" s="1" customFormat="1" ht="6.9" customHeight="1">
      <c r="B695" s="42"/>
      <c r="C695" s="43"/>
      <c r="D695" s="43"/>
      <c r="E695" s="43"/>
      <c r="F695" s="43"/>
      <c r="G695" s="43"/>
      <c r="H695" s="43"/>
      <c r="I695" s="43"/>
      <c r="J695" s="43"/>
      <c r="K695" s="43"/>
      <c r="L695" s="33"/>
    </row>
  </sheetData>
  <sheetProtection algorithmName="SHA-512" hashValue="Uu3ckELa7tKSVXlvJsX+ntCF0LHU5x/PWAqbwbI0McTVSWJyCaEx7UoUlrvrVzsFMNT2OadiIpje5Ypnrkh7ng==" saltValue="84urMsBi2OA3a//93t5inLv7TbDRXkK3EphjE42JKC2ugX4EarhQOmlN3hLwrqQ1x2EbQbutPoOT2dGktj+Yig==" spinCount="100000" sheet="1" objects="1" scenarios="1" formatColumns="0" formatRows="0" autoFilter="0"/>
  <autoFilter ref="C89:K694" xr:uid="{00000000-0009-0000-0000-000005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500-000000000000}"/>
    <hyperlink ref="F103" r:id="rId2" xr:uid="{00000000-0004-0000-0500-000001000000}"/>
    <hyperlink ref="F105" r:id="rId3" xr:uid="{00000000-0004-0000-0500-000002000000}"/>
    <hyperlink ref="F112" r:id="rId4" xr:uid="{00000000-0004-0000-0500-000003000000}"/>
    <hyperlink ref="F114" r:id="rId5" xr:uid="{00000000-0004-0000-0500-000004000000}"/>
    <hyperlink ref="F116" r:id="rId6" xr:uid="{00000000-0004-0000-0500-000005000000}"/>
    <hyperlink ref="F126" r:id="rId7" xr:uid="{00000000-0004-0000-0500-000006000000}"/>
    <hyperlink ref="F135" r:id="rId8" xr:uid="{00000000-0004-0000-0500-000007000000}"/>
    <hyperlink ref="F142" r:id="rId9" xr:uid="{00000000-0004-0000-0500-000008000000}"/>
    <hyperlink ref="F146" r:id="rId10" xr:uid="{00000000-0004-0000-0500-000009000000}"/>
    <hyperlink ref="F150" r:id="rId11" xr:uid="{00000000-0004-0000-0500-00000A000000}"/>
    <hyperlink ref="F154" r:id="rId12" xr:uid="{00000000-0004-0000-0500-00000B000000}"/>
    <hyperlink ref="F158" r:id="rId13" xr:uid="{00000000-0004-0000-0500-00000C000000}"/>
    <hyperlink ref="F162" r:id="rId14" xr:uid="{00000000-0004-0000-0500-00000D000000}"/>
    <hyperlink ref="F166" r:id="rId15" xr:uid="{00000000-0004-0000-0500-00000E000000}"/>
    <hyperlink ref="F170" r:id="rId16" xr:uid="{00000000-0004-0000-0500-00000F000000}"/>
    <hyperlink ref="F174" r:id="rId17" xr:uid="{00000000-0004-0000-0500-000010000000}"/>
    <hyperlink ref="F178" r:id="rId18" xr:uid="{00000000-0004-0000-0500-000011000000}"/>
    <hyperlink ref="F182" r:id="rId19" xr:uid="{00000000-0004-0000-0500-000012000000}"/>
    <hyperlink ref="F193" r:id="rId20" xr:uid="{00000000-0004-0000-0500-000013000000}"/>
    <hyperlink ref="F197" r:id="rId21" xr:uid="{00000000-0004-0000-0500-000014000000}"/>
    <hyperlink ref="F201" r:id="rId22" xr:uid="{00000000-0004-0000-0500-000015000000}"/>
    <hyperlink ref="F205" r:id="rId23" xr:uid="{00000000-0004-0000-0500-000016000000}"/>
    <hyperlink ref="F209" r:id="rId24" xr:uid="{00000000-0004-0000-0500-000017000000}"/>
    <hyperlink ref="F213" r:id="rId25" xr:uid="{00000000-0004-0000-0500-000018000000}"/>
    <hyperlink ref="F224" r:id="rId26" xr:uid="{00000000-0004-0000-0500-000019000000}"/>
    <hyperlink ref="F232" r:id="rId27" xr:uid="{00000000-0004-0000-0500-00001A000000}"/>
    <hyperlink ref="F234" r:id="rId28" xr:uid="{00000000-0004-0000-0500-00001B000000}"/>
    <hyperlink ref="F236" r:id="rId29" xr:uid="{00000000-0004-0000-0500-00001C000000}"/>
    <hyperlink ref="F238" r:id="rId30" xr:uid="{00000000-0004-0000-0500-00001D000000}"/>
    <hyperlink ref="F245" r:id="rId31" xr:uid="{00000000-0004-0000-0500-00001E000000}"/>
    <hyperlink ref="F247" r:id="rId32" xr:uid="{00000000-0004-0000-0500-00001F000000}"/>
    <hyperlink ref="F261" r:id="rId33" xr:uid="{00000000-0004-0000-0500-000020000000}"/>
    <hyperlink ref="F267" r:id="rId34" xr:uid="{00000000-0004-0000-0500-000021000000}"/>
    <hyperlink ref="F282" r:id="rId35" xr:uid="{00000000-0004-0000-0500-000022000000}"/>
    <hyperlink ref="F285" r:id="rId36" xr:uid="{00000000-0004-0000-0500-000023000000}"/>
    <hyperlink ref="F290" r:id="rId37" xr:uid="{00000000-0004-0000-0500-000024000000}"/>
    <hyperlink ref="F293" r:id="rId38" xr:uid="{00000000-0004-0000-0500-000025000000}"/>
    <hyperlink ref="F307" r:id="rId39" xr:uid="{00000000-0004-0000-0500-000026000000}"/>
    <hyperlink ref="F312" r:id="rId40" xr:uid="{00000000-0004-0000-0500-000027000000}"/>
    <hyperlink ref="F318" r:id="rId41" xr:uid="{00000000-0004-0000-0500-000028000000}"/>
    <hyperlink ref="F336" r:id="rId42" xr:uid="{00000000-0004-0000-0500-000029000000}"/>
    <hyperlink ref="F358" r:id="rId43" xr:uid="{00000000-0004-0000-0500-00002A000000}"/>
    <hyperlink ref="F360" r:id="rId44" xr:uid="{00000000-0004-0000-0500-00002B000000}"/>
    <hyperlink ref="F371" r:id="rId45" xr:uid="{00000000-0004-0000-0500-00002C000000}"/>
    <hyperlink ref="F381" r:id="rId46" xr:uid="{00000000-0004-0000-0500-00002D000000}"/>
    <hyperlink ref="F385" r:id="rId47" xr:uid="{00000000-0004-0000-0500-00002E000000}"/>
    <hyperlink ref="F390" r:id="rId48" xr:uid="{00000000-0004-0000-0500-00002F000000}"/>
    <hyperlink ref="F398" r:id="rId49" xr:uid="{00000000-0004-0000-0500-000030000000}"/>
    <hyperlink ref="F408" r:id="rId50" xr:uid="{00000000-0004-0000-0500-000031000000}"/>
    <hyperlink ref="F421" r:id="rId51" xr:uid="{00000000-0004-0000-0500-000032000000}"/>
    <hyperlink ref="F434" r:id="rId52" xr:uid="{00000000-0004-0000-0500-000033000000}"/>
    <hyperlink ref="F437" r:id="rId53" xr:uid="{00000000-0004-0000-0500-000034000000}"/>
    <hyperlink ref="F449" r:id="rId54" xr:uid="{00000000-0004-0000-0500-000035000000}"/>
    <hyperlink ref="F452" r:id="rId55" xr:uid="{00000000-0004-0000-0500-000036000000}"/>
    <hyperlink ref="F455" r:id="rId56" xr:uid="{00000000-0004-0000-0500-000037000000}"/>
    <hyperlink ref="F457" r:id="rId57" xr:uid="{00000000-0004-0000-0500-000038000000}"/>
    <hyperlink ref="F464" r:id="rId58" xr:uid="{00000000-0004-0000-0500-000039000000}"/>
    <hyperlink ref="F468" r:id="rId59" xr:uid="{00000000-0004-0000-0500-00003A000000}"/>
    <hyperlink ref="F485" r:id="rId60" xr:uid="{00000000-0004-0000-0500-00003B000000}"/>
    <hyperlink ref="F497" r:id="rId61" xr:uid="{00000000-0004-0000-0500-00003C000000}"/>
    <hyperlink ref="F505" r:id="rId62" xr:uid="{00000000-0004-0000-0500-00003D000000}"/>
    <hyperlink ref="F510" r:id="rId63" xr:uid="{00000000-0004-0000-0500-00003E000000}"/>
    <hyperlink ref="F516" r:id="rId64" xr:uid="{00000000-0004-0000-0500-00003F000000}"/>
    <hyperlink ref="F521" r:id="rId65" xr:uid="{00000000-0004-0000-0500-000040000000}"/>
    <hyperlink ref="F535" r:id="rId66" xr:uid="{00000000-0004-0000-0500-000041000000}"/>
    <hyperlink ref="F545" r:id="rId67" xr:uid="{00000000-0004-0000-0500-000042000000}"/>
    <hyperlink ref="F553" r:id="rId68" xr:uid="{00000000-0004-0000-0500-000043000000}"/>
    <hyperlink ref="F565" r:id="rId69" xr:uid="{00000000-0004-0000-0500-000044000000}"/>
    <hyperlink ref="F573" r:id="rId70" xr:uid="{00000000-0004-0000-0500-000045000000}"/>
    <hyperlink ref="F576" r:id="rId71" xr:uid="{00000000-0004-0000-0500-000046000000}"/>
    <hyperlink ref="F580" r:id="rId72" xr:uid="{00000000-0004-0000-0500-000047000000}"/>
    <hyperlink ref="F584" r:id="rId73" xr:uid="{00000000-0004-0000-0500-000048000000}"/>
    <hyperlink ref="F586" r:id="rId74" xr:uid="{00000000-0004-0000-0500-000049000000}"/>
    <hyperlink ref="F592" r:id="rId75" xr:uid="{00000000-0004-0000-0500-00004A000000}"/>
    <hyperlink ref="F598" r:id="rId76" xr:uid="{00000000-0004-0000-0500-00004B000000}"/>
    <hyperlink ref="F600" r:id="rId77" xr:uid="{00000000-0004-0000-0500-00004C000000}"/>
    <hyperlink ref="F605" r:id="rId78" xr:uid="{00000000-0004-0000-0500-00004D000000}"/>
    <hyperlink ref="F629" r:id="rId79" xr:uid="{00000000-0004-0000-0500-00004E000000}"/>
    <hyperlink ref="F634" r:id="rId80" xr:uid="{00000000-0004-0000-0500-00004F000000}"/>
    <hyperlink ref="F638" r:id="rId81" xr:uid="{00000000-0004-0000-0500-000050000000}"/>
    <hyperlink ref="F643" r:id="rId82" xr:uid="{00000000-0004-0000-0500-000051000000}"/>
    <hyperlink ref="F651" r:id="rId83" xr:uid="{00000000-0004-0000-0500-000052000000}"/>
    <hyperlink ref="F653" r:id="rId84" xr:uid="{00000000-0004-0000-0500-000053000000}"/>
    <hyperlink ref="F655" r:id="rId85" xr:uid="{00000000-0004-0000-0500-000054000000}"/>
    <hyperlink ref="F658" r:id="rId86" xr:uid="{00000000-0004-0000-0500-000055000000}"/>
    <hyperlink ref="F661" r:id="rId87" xr:uid="{00000000-0004-0000-0500-000056000000}"/>
    <hyperlink ref="F665" r:id="rId88" xr:uid="{00000000-0004-0000-0500-000057000000}"/>
    <hyperlink ref="F674" r:id="rId89" xr:uid="{00000000-0004-0000-0500-000058000000}"/>
    <hyperlink ref="F676" r:id="rId90" xr:uid="{00000000-0004-0000-0500-000059000000}"/>
    <hyperlink ref="F678" r:id="rId91" xr:uid="{00000000-0004-0000-0500-00005A000000}"/>
    <hyperlink ref="F680" r:id="rId92" xr:uid="{00000000-0004-0000-0500-00005B000000}"/>
    <hyperlink ref="F684" r:id="rId93" xr:uid="{00000000-0004-0000-0500-00005C000000}"/>
    <hyperlink ref="F692" r:id="rId94" xr:uid="{00000000-0004-0000-0500-00005D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95"/>
  <headerFooter>
    <oddFooter>&amp;CStrana &amp;P z &amp;N</oddFooter>
  </headerFooter>
  <drawing r:id="rId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86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102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109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7" t="str">
        <f>'Rekapitulace stavby'!K6</f>
        <v>VODOVOD SENOHRABY - TECHNICKÁ OPATŘENÍ NA VODOVODNÍ SÍTI</v>
      </c>
      <c r="F7" s="318"/>
      <c r="G7" s="318"/>
      <c r="H7" s="318"/>
      <c r="L7" s="21"/>
    </row>
    <row r="8" spans="2:46" s="1" customFormat="1" ht="12" customHeight="1">
      <c r="B8" s="33"/>
      <c r="D8" s="28" t="s">
        <v>110</v>
      </c>
      <c r="L8" s="33"/>
    </row>
    <row r="9" spans="2:46" s="1" customFormat="1" ht="16.5" customHeight="1">
      <c r="B9" s="33"/>
      <c r="E9" s="300" t="s">
        <v>2054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>
        <f>'Rekapitulace stavby'!AN8</f>
        <v>46008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26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25</v>
      </c>
      <c r="J17" s="29" t="str">
        <f>'Rekapitulace stavby'!AN13</f>
        <v>25117947</v>
      </c>
      <c r="L17" s="33"/>
    </row>
    <row r="18" spans="2:12" s="1" customFormat="1" ht="18" customHeight="1">
      <c r="B18" s="33"/>
      <c r="E18" s="319" t="str">
        <f>'Rekapitulace stavby'!E14</f>
        <v>ZEPRIS  s.r.o.</v>
      </c>
      <c r="F18" s="283"/>
      <c r="G18" s="283"/>
      <c r="H18" s="283"/>
      <c r="I18" s="28" t="s">
        <v>28</v>
      </c>
      <c r="J18" s="29" t="str">
        <f>'Rekapitulace stavby'!AN14</f>
        <v>CZ699004936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31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25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92"/>
      <c r="E27" s="287" t="s">
        <v>19</v>
      </c>
      <c r="F27" s="287"/>
      <c r="G27" s="287"/>
      <c r="H27" s="287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38</v>
      </c>
      <c r="J30" s="64">
        <f>ROUND(J91, 2)</f>
        <v>1402669.78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" customHeight="1">
      <c r="B33" s="33"/>
      <c r="D33" s="53" t="s">
        <v>42</v>
      </c>
      <c r="E33" s="28" t="s">
        <v>43</v>
      </c>
      <c r="F33" s="84">
        <f>ROUND((SUM(BE91:BE868)),  2)</f>
        <v>1402669.78</v>
      </c>
      <c r="I33" s="94">
        <v>0.21</v>
      </c>
      <c r="J33" s="84">
        <f>ROUND(((SUM(BE91:BE868))*I33),  2)</f>
        <v>294560.65000000002</v>
      </c>
      <c r="L33" s="33"/>
    </row>
    <row r="34" spans="2:12" s="1" customFormat="1" ht="14.4" customHeight="1">
      <c r="B34" s="33"/>
      <c r="E34" s="28" t="s">
        <v>44</v>
      </c>
      <c r="F34" s="84">
        <f>ROUND((SUM(BF91:BF868)),  2)</f>
        <v>0</v>
      </c>
      <c r="I34" s="94">
        <v>0.12</v>
      </c>
      <c r="J34" s="84">
        <f>ROUND(((SUM(BF91:BF868))*I34),  2)</f>
        <v>0</v>
      </c>
      <c r="L34" s="33"/>
    </row>
    <row r="35" spans="2:12" s="1" customFormat="1" ht="14.4" hidden="1" customHeight="1">
      <c r="B35" s="33"/>
      <c r="E35" s="28" t="s">
        <v>45</v>
      </c>
      <c r="F35" s="84">
        <f>ROUND((SUM(BG91:BG868)),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46</v>
      </c>
      <c r="F36" s="84">
        <f>ROUND((SUM(BH91:BH868)),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47</v>
      </c>
      <c r="F37" s="84">
        <f>ROUND((SUM(BI91:BI868)),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48</v>
      </c>
      <c r="E39" s="55"/>
      <c r="F39" s="55"/>
      <c r="G39" s="97" t="s">
        <v>49</v>
      </c>
      <c r="H39" s="98" t="s">
        <v>50</v>
      </c>
      <c r="I39" s="55"/>
      <c r="J39" s="99">
        <f>SUM(J30:J37)</f>
        <v>1697230.4300000002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7" t="str">
        <f>E7</f>
        <v>VODOVOD SENOHRABY - TECHNICKÁ OPATŘENÍ NA VODOVODNÍ SÍTI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300" t="str">
        <f>E9</f>
        <v>SO 03.3 - ŘAD PRO POSÍLENÍ ZÁSOBOVÁNÍ SENOHRAB - JIH</v>
      </c>
      <c r="F50" s="316"/>
      <c r="G50" s="316"/>
      <c r="H50" s="316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Senohraby</v>
      </c>
      <c r="I52" s="28" t="s">
        <v>23</v>
      </c>
      <c r="J52" s="50">
        <f>IF(J12="","",J12)</f>
        <v>46008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24</v>
      </c>
      <c r="F54" s="26" t="str">
        <f>E15</f>
        <v>Obec Senohraby</v>
      </c>
      <c r="I54" s="28" t="s">
        <v>30</v>
      </c>
      <c r="J54" s="31" t="str">
        <f>E21</f>
        <v>Vodohospodářský rozvoj a výstavba a.s.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ZEPRIS  s.r.o.</v>
      </c>
      <c r="I55" s="28" t="s">
        <v>34</v>
      </c>
      <c r="J55" s="31" t="str">
        <f>E24</f>
        <v>M. Morská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115</v>
      </c>
      <c r="D57" s="95"/>
      <c r="E57" s="95"/>
      <c r="F57" s="95"/>
      <c r="G57" s="95"/>
      <c r="H57" s="95"/>
      <c r="I57" s="95"/>
      <c r="J57" s="102" t="s">
        <v>116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70</v>
      </c>
      <c r="J59" s="64">
        <f>J91</f>
        <v>1402669.78</v>
      </c>
      <c r="L59" s="33"/>
      <c r="AU59" s="18" t="s">
        <v>117</v>
      </c>
    </row>
    <row r="60" spans="2:47" s="8" customFormat="1" ht="24.9" customHeight="1">
      <c r="B60" s="104"/>
      <c r="D60" s="105" t="s">
        <v>118</v>
      </c>
      <c r="E60" s="106"/>
      <c r="F60" s="106"/>
      <c r="G60" s="106"/>
      <c r="H60" s="106"/>
      <c r="I60" s="106"/>
      <c r="J60" s="107">
        <f>J92</f>
        <v>1308375.8400000001</v>
      </c>
      <c r="L60" s="104"/>
    </row>
    <row r="61" spans="2:47" s="9" customFormat="1" ht="19.95" customHeight="1">
      <c r="B61" s="108"/>
      <c r="D61" s="109" t="s">
        <v>457</v>
      </c>
      <c r="E61" s="110"/>
      <c r="F61" s="110"/>
      <c r="G61" s="110"/>
      <c r="H61" s="110"/>
      <c r="I61" s="110"/>
      <c r="J61" s="111">
        <f>J93</f>
        <v>590701.06000000006</v>
      </c>
      <c r="L61" s="108"/>
    </row>
    <row r="62" spans="2:47" s="9" customFormat="1" ht="19.95" customHeight="1">
      <c r="B62" s="108"/>
      <c r="D62" s="109" t="s">
        <v>458</v>
      </c>
      <c r="E62" s="110"/>
      <c r="F62" s="110"/>
      <c r="G62" s="110"/>
      <c r="H62" s="110"/>
      <c r="I62" s="110"/>
      <c r="J62" s="111">
        <f>J490</f>
        <v>6858.55</v>
      </c>
      <c r="L62" s="108"/>
    </row>
    <row r="63" spans="2:47" s="9" customFormat="1" ht="19.95" customHeight="1">
      <c r="B63" s="108"/>
      <c r="D63" s="109" t="s">
        <v>459</v>
      </c>
      <c r="E63" s="110"/>
      <c r="F63" s="110"/>
      <c r="G63" s="110"/>
      <c r="H63" s="110"/>
      <c r="I63" s="110"/>
      <c r="J63" s="111">
        <f>J500</f>
        <v>15239</v>
      </c>
      <c r="L63" s="108"/>
    </row>
    <row r="64" spans="2:47" s="9" customFormat="1" ht="19.95" customHeight="1">
      <c r="B64" s="108"/>
      <c r="D64" s="109" t="s">
        <v>1608</v>
      </c>
      <c r="E64" s="110"/>
      <c r="F64" s="110"/>
      <c r="G64" s="110"/>
      <c r="H64" s="110"/>
      <c r="I64" s="110"/>
      <c r="J64" s="111">
        <f>J541</f>
        <v>138141.1</v>
      </c>
      <c r="L64" s="108"/>
    </row>
    <row r="65" spans="2:12" s="9" customFormat="1" ht="19.95" customHeight="1">
      <c r="B65" s="108"/>
      <c r="D65" s="109" t="s">
        <v>119</v>
      </c>
      <c r="E65" s="110"/>
      <c r="F65" s="110"/>
      <c r="G65" s="110"/>
      <c r="H65" s="110"/>
      <c r="I65" s="110"/>
      <c r="J65" s="111">
        <f>J598</f>
        <v>385401.56</v>
      </c>
      <c r="L65" s="108"/>
    </row>
    <row r="66" spans="2:12" s="9" customFormat="1" ht="19.95" customHeight="1">
      <c r="B66" s="108"/>
      <c r="D66" s="109" t="s">
        <v>120</v>
      </c>
      <c r="E66" s="110"/>
      <c r="F66" s="110"/>
      <c r="G66" s="110"/>
      <c r="H66" s="110"/>
      <c r="I66" s="110"/>
      <c r="J66" s="111">
        <f>J778</f>
        <v>30110.300000000003</v>
      </c>
      <c r="L66" s="108"/>
    </row>
    <row r="67" spans="2:12" s="9" customFormat="1" ht="19.95" customHeight="1">
      <c r="B67" s="108"/>
      <c r="D67" s="109" t="s">
        <v>121</v>
      </c>
      <c r="E67" s="110"/>
      <c r="F67" s="110"/>
      <c r="G67" s="110"/>
      <c r="H67" s="110"/>
      <c r="I67" s="110"/>
      <c r="J67" s="111">
        <f>J806</f>
        <v>127757.45</v>
      </c>
      <c r="L67" s="108"/>
    </row>
    <row r="68" spans="2:12" s="9" customFormat="1" ht="19.95" customHeight="1">
      <c r="B68" s="108"/>
      <c r="D68" s="109" t="s">
        <v>460</v>
      </c>
      <c r="E68" s="110"/>
      <c r="F68" s="110"/>
      <c r="G68" s="110"/>
      <c r="H68" s="110"/>
      <c r="I68" s="110"/>
      <c r="J68" s="111">
        <f>J834</f>
        <v>14166.82</v>
      </c>
      <c r="L68" s="108"/>
    </row>
    <row r="69" spans="2:12" s="8" customFormat="1" ht="24.9" customHeight="1">
      <c r="B69" s="104"/>
      <c r="D69" s="105" t="s">
        <v>125</v>
      </c>
      <c r="E69" s="106"/>
      <c r="F69" s="106"/>
      <c r="G69" s="106"/>
      <c r="H69" s="106"/>
      <c r="I69" s="106"/>
      <c r="J69" s="107">
        <f>J843</f>
        <v>94293.94</v>
      </c>
      <c r="L69" s="104"/>
    </row>
    <row r="70" spans="2:12" s="9" customFormat="1" ht="19.95" customHeight="1">
      <c r="B70" s="108"/>
      <c r="D70" s="109" t="s">
        <v>126</v>
      </c>
      <c r="E70" s="110"/>
      <c r="F70" s="110"/>
      <c r="G70" s="110"/>
      <c r="H70" s="110"/>
      <c r="I70" s="110"/>
      <c r="J70" s="111">
        <f>J844</f>
        <v>83963</v>
      </c>
      <c r="L70" s="108"/>
    </row>
    <row r="71" spans="2:12" s="9" customFormat="1" ht="19.95" customHeight="1">
      <c r="B71" s="108"/>
      <c r="D71" s="109" t="s">
        <v>2055</v>
      </c>
      <c r="E71" s="110"/>
      <c r="F71" s="110"/>
      <c r="G71" s="110"/>
      <c r="H71" s="110"/>
      <c r="I71" s="110"/>
      <c r="J71" s="111">
        <f>J857</f>
        <v>10330.939999999999</v>
      </c>
      <c r="L71" s="108"/>
    </row>
    <row r="72" spans="2:12" s="1" customFormat="1" ht="21.75" customHeight="1">
      <c r="B72" s="33"/>
      <c r="L72" s="33"/>
    </row>
    <row r="73" spans="2:12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" customHeight="1">
      <c r="B78" s="33"/>
      <c r="C78" s="22" t="s">
        <v>128</v>
      </c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16.5" customHeight="1">
      <c r="B81" s="33"/>
      <c r="E81" s="317" t="str">
        <f>E7</f>
        <v>VODOVOD SENOHRABY - TECHNICKÁ OPATŘENÍ NA VODOVODNÍ SÍTI</v>
      </c>
      <c r="F81" s="318"/>
      <c r="G81" s="318"/>
      <c r="H81" s="318"/>
      <c r="L81" s="33"/>
    </row>
    <row r="82" spans="2:65" s="1" customFormat="1" ht="12" customHeight="1">
      <c r="B82" s="33"/>
      <c r="C82" s="28" t="s">
        <v>110</v>
      </c>
      <c r="L82" s="33"/>
    </row>
    <row r="83" spans="2:65" s="1" customFormat="1" ht="16.5" customHeight="1">
      <c r="B83" s="33"/>
      <c r="E83" s="300" t="str">
        <f>E9</f>
        <v>SO 03.3 - ŘAD PRO POSÍLENÍ ZÁSOBOVÁNÍ SENOHRAB - JIH</v>
      </c>
      <c r="F83" s="316"/>
      <c r="G83" s="316"/>
      <c r="H83" s="316"/>
      <c r="L83" s="33"/>
    </row>
    <row r="84" spans="2:65" s="1" customFormat="1" ht="6.9" customHeight="1">
      <c r="B84" s="33"/>
      <c r="L84" s="33"/>
    </row>
    <row r="85" spans="2:65" s="1" customFormat="1" ht="12" customHeight="1">
      <c r="B85" s="33"/>
      <c r="C85" s="28" t="s">
        <v>21</v>
      </c>
      <c r="F85" s="26" t="str">
        <f>F12</f>
        <v>k.ú. Senohraby</v>
      </c>
      <c r="I85" s="28" t="s">
        <v>23</v>
      </c>
      <c r="J85" s="50">
        <f>IF(J12="","",J12)</f>
        <v>46008</v>
      </c>
      <c r="L85" s="33"/>
    </row>
    <row r="86" spans="2:65" s="1" customFormat="1" ht="6.9" customHeight="1">
      <c r="B86" s="33"/>
      <c r="L86" s="33"/>
    </row>
    <row r="87" spans="2:65" s="1" customFormat="1" ht="25.65" customHeight="1">
      <c r="B87" s="33"/>
      <c r="C87" s="28" t="s">
        <v>24</v>
      </c>
      <c r="F87" s="26" t="str">
        <f>E15</f>
        <v>Obec Senohraby</v>
      </c>
      <c r="I87" s="28" t="s">
        <v>30</v>
      </c>
      <c r="J87" s="31" t="str">
        <f>E21</f>
        <v>Vodohospodářský rozvoj a výstavba a.s.</v>
      </c>
      <c r="L87" s="33"/>
    </row>
    <row r="88" spans="2:65" s="1" customFormat="1" ht="15.15" customHeight="1">
      <c r="B88" s="33"/>
      <c r="C88" s="28" t="s">
        <v>29</v>
      </c>
      <c r="F88" s="26" t="str">
        <f>IF(E18="","",E18)</f>
        <v>ZEPRIS  s.r.o.</v>
      </c>
      <c r="I88" s="28" t="s">
        <v>34</v>
      </c>
      <c r="J88" s="31" t="str">
        <f>E24</f>
        <v>M. Morská</v>
      </c>
      <c r="L88" s="33"/>
    </row>
    <row r="89" spans="2:65" s="1" customFormat="1" ht="10.35" customHeight="1">
      <c r="B89" s="33"/>
      <c r="L89" s="33"/>
    </row>
    <row r="90" spans="2:65" s="10" customFormat="1" ht="29.25" customHeight="1">
      <c r="B90" s="112"/>
      <c r="C90" s="113" t="s">
        <v>129</v>
      </c>
      <c r="D90" s="114" t="s">
        <v>57</v>
      </c>
      <c r="E90" s="114" t="s">
        <v>53</v>
      </c>
      <c r="F90" s="114" t="s">
        <v>54</v>
      </c>
      <c r="G90" s="114" t="s">
        <v>130</v>
      </c>
      <c r="H90" s="114" t="s">
        <v>131</v>
      </c>
      <c r="I90" s="114" t="s">
        <v>132</v>
      </c>
      <c r="J90" s="114" t="s">
        <v>116</v>
      </c>
      <c r="K90" s="115" t="s">
        <v>133</v>
      </c>
      <c r="L90" s="112"/>
      <c r="M90" s="57" t="s">
        <v>19</v>
      </c>
      <c r="N90" s="58" t="s">
        <v>42</v>
      </c>
      <c r="O90" s="58" t="s">
        <v>134</v>
      </c>
      <c r="P90" s="58" t="s">
        <v>135</v>
      </c>
      <c r="Q90" s="58" t="s">
        <v>136</v>
      </c>
      <c r="R90" s="58" t="s">
        <v>137</v>
      </c>
      <c r="S90" s="58" t="s">
        <v>138</v>
      </c>
      <c r="T90" s="59" t="s">
        <v>139</v>
      </c>
    </row>
    <row r="91" spans="2:65" s="1" customFormat="1" ht="22.8" customHeight="1">
      <c r="B91" s="33"/>
      <c r="C91" s="62" t="s">
        <v>140</v>
      </c>
      <c r="J91" s="116">
        <f>BK91</f>
        <v>1402669.78</v>
      </c>
      <c r="L91" s="33"/>
      <c r="M91" s="60"/>
      <c r="N91" s="51"/>
      <c r="O91" s="51"/>
      <c r="P91" s="117">
        <f>P92+P843</f>
        <v>0</v>
      </c>
      <c r="Q91" s="51"/>
      <c r="R91" s="117">
        <f>R92+R843</f>
        <v>6.0969095400000004</v>
      </c>
      <c r="S91" s="51"/>
      <c r="T91" s="118">
        <f>T92+T843</f>
        <v>76.668199999999999</v>
      </c>
      <c r="AT91" s="18" t="s">
        <v>71</v>
      </c>
      <c r="AU91" s="18" t="s">
        <v>117</v>
      </c>
      <c r="BK91" s="119">
        <f>BK92+BK843</f>
        <v>1402669.78</v>
      </c>
    </row>
    <row r="92" spans="2:65" s="11" customFormat="1" ht="25.95" customHeight="1">
      <c r="B92" s="120"/>
      <c r="D92" s="121" t="s">
        <v>71</v>
      </c>
      <c r="E92" s="122" t="s">
        <v>141</v>
      </c>
      <c r="F92" s="122" t="s">
        <v>142</v>
      </c>
      <c r="I92" s="123"/>
      <c r="J92" s="124">
        <f>BK92</f>
        <v>1308375.8400000001</v>
      </c>
      <c r="L92" s="120"/>
      <c r="M92" s="125"/>
      <c r="P92" s="126">
        <f>P93+P490+P500+P541+P598+P778+P806+P834</f>
        <v>0</v>
      </c>
      <c r="R92" s="126">
        <f>R93+R490+R500+R541+R598+R778+R806+R834</f>
        <v>3.8612395399999997</v>
      </c>
      <c r="T92" s="127">
        <f>T93+T490+T500+T541+T598+T778+T806+T834</f>
        <v>76.668199999999999</v>
      </c>
      <c r="AR92" s="121" t="s">
        <v>79</v>
      </c>
      <c r="AT92" s="128" t="s">
        <v>71</v>
      </c>
      <c r="AU92" s="128" t="s">
        <v>72</v>
      </c>
      <c r="AY92" s="121" t="s">
        <v>143</v>
      </c>
      <c r="BK92" s="129">
        <f>BK93+BK490+BK500+BK541+BK598+BK778+BK806+BK834</f>
        <v>1308375.8400000001</v>
      </c>
    </row>
    <row r="93" spans="2:65" s="11" customFormat="1" ht="22.8" customHeight="1">
      <c r="B93" s="120"/>
      <c r="D93" s="121" t="s">
        <v>71</v>
      </c>
      <c r="E93" s="130" t="s">
        <v>79</v>
      </c>
      <c r="F93" s="130" t="s">
        <v>462</v>
      </c>
      <c r="I93" s="123"/>
      <c r="J93" s="131">
        <f>BK93</f>
        <v>590701.06000000006</v>
      </c>
      <c r="L93" s="120"/>
      <c r="M93" s="125"/>
      <c r="P93" s="126">
        <f>SUM(P94:P489)</f>
        <v>0</v>
      </c>
      <c r="R93" s="126">
        <f>SUM(R94:R489)</f>
        <v>0.87427615999999997</v>
      </c>
      <c r="T93" s="127">
        <f>SUM(T94:T489)</f>
        <v>76.664450000000002</v>
      </c>
      <c r="AR93" s="121" t="s">
        <v>79</v>
      </c>
      <c r="AT93" s="128" t="s">
        <v>71</v>
      </c>
      <c r="AU93" s="128" t="s">
        <v>79</v>
      </c>
      <c r="AY93" s="121" t="s">
        <v>143</v>
      </c>
      <c r="BK93" s="129">
        <f>SUM(BK94:BK489)</f>
        <v>590701.06000000006</v>
      </c>
    </row>
    <row r="94" spans="2:65" s="1" customFormat="1" ht="37.799999999999997" customHeight="1">
      <c r="B94" s="33"/>
      <c r="C94" s="132" t="s">
        <v>79</v>
      </c>
      <c r="D94" s="132" t="s">
        <v>146</v>
      </c>
      <c r="E94" s="133" t="s">
        <v>2056</v>
      </c>
      <c r="F94" s="134" t="s">
        <v>2057</v>
      </c>
      <c r="G94" s="135" t="s">
        <v>494</v>
      </c>
      <c r="H94" s="136">
        <v>34.119999999999997</v>
      </c>
      <c r="I94" s="137">
        <v>95</v>
      </c>
      <c r="J94" s="138">
        <f>ROUND(I94*H94,2)</f>
        <v>3241.4</v>
      </c>
      <c r="K94" s="134" t="s">
        <v>150</v>
      </c>
      <c r="L94" s="33"/>
      <c r="M94" s="139" t="s">
        <v>19</v>
      </c>
      <c r="N94" s="140" t="s">
        <v>43</v>
      </c>
      <c r="P94" s="141">
        <f>O94*H94</f>
        <v>0</v>
      </c>
      <c r="Q94" s="141">
        <v>0</v>
      </c>
      <c r="R94" s="141">
        <f>Q94*H94</f>
        <v>0</v>
      </c>
      <c r="S94" s="141">
        <v>0.44</v>
      </c>
      <c r="T94" s="142">
        <f>S94*H94</f>
        <v>15.012799999999999</v>
      </c>
      <c r="AR94" s="143" t="s">
        <v>168</v>
      </c>
      <c r="AT94" s="143" t="s">
        <v>146</v>
      </c>
      <c r="AU94" s="143" t="s">
        <v>81</v>
      </c>
      <c r="AY94" s="18" t="s">
        <v>143</v>
      </c>
      <c r="BE94" s="144">
        <f>IF(N94="základní",J94,0)</f>
        <v>3241.4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79</v>
      </c>
      <c r="BK94" s="144">
        <f>ROUND(I94*H94,2)</f>
        <v>3241.4</v>
      </c>
      <c r="BL94" s="18" t="s">
        <v>168</v>
      </c>
      <c r="BM94" s="143" t="s">
        <v>2058</v>
      </c>
    </row>
    <row r="95" spans="2:65" s="1" customFormat="1">
      <c r="B95" s="33"/>
      <c r="D95" s="145" t="s">
        <v>152</v>
      </c>
      <c r="F95" s="146" t="s">
        <v>2059</v>
      </c>
      <c r="I95" s="147"/>
      <c r="L95" s="33"/>
      <c r="M95" s="148"/>
      <c r="T95" s="54"/>
      <c r="AT95" s="18" t="s">
        <v>152</v>
      </c>
      <c r="AU95" s="18" t="s">
        <v>81</v>
      </c>
    </row>
    <row r="96" spans="2:65" s="12" customFormat="1">
      <c r="B96" s="159"/>
      <c r="D96" s="160" t="s">
        <v>158</v>
      </c>
      <c r="E96" s="161" t="s">
        <v>19</v>
      </c>
      <c r="F96" s="162" t="s">
        <v>1613</v>
      </c>
      <c r="H96" s="161" t="s">
        <v>19</v>
      </c>
      <c r="I96" s="163"/>
      <c r="L96" s="159"/>
      <c r="M96" s="164"/>
      <c r="T96" s="165"/>
      <c r="AT96" s="161" t="s">
        <v>158</v>
      </c>
      <c r="AU96" s="161" t="s">
        <v>81</v>
      </c>
      <c r="AV96" s="12" t="s">
        <v>79</v>
      </c>
      <c r="AW96" s="12" t="s">
        <v>33</v>
      </c>
      <c r="AX96" s="12" t="s">
        <v>72</v>
      </c>
      <c r="AY96" s="161" t="s">
        <v>143</v>
      </c>
    </row>
    <row r="97" spans="2:65" s="13" customFormat="1">
      <c r="B97" s="166"/>
      <c r="D97" s="160" t="s">
        <v>158</v>
      </c>
      <c r="E97" s="167" t="s">
        <v>19</v>
      </c>
      <c r="F97" s="168" t="s">
        <v>2060</v>
      </c>
      <c r="H97" s="169">
        <v>32.119999999999997</v>
      </c>
      <c r="I97" s="170"/>
      <c r="L97" s="166"/>
      <c r="M97" s="171"/>
      <c r="T97" s="172"/>
      <c r="AT97" s="167" t="s">
        <v>158</v>
      </c>
      <c r="AU97" s="167" t="s">
        <v>81</v>
      </c>
      <c r="AV97" s="13" t="s">
        <v>81</v>
      </c>
      <c r="AW97" s="13" t="s">
        <v>33</v>
      </c>
      <c r="AX97" s="13" t="s">
        <v>72</v>
      </c>
      <c r="AY97" s="167" t="s">
        <v>143</v>
      </c>
    </row>
    <row r="98" spans="2:65" s="13" customFormat="1">
      <c r="B98" s="166"/>
      <c r="D98" s="160" t="s">
        <v>158</v>
      </c>
      <c r="E98" s="167" t="s">
        <v>19</v>
      </c>
      <c r="F98" s="168" t="s">
        <v>2061</v>
      </c>
      <c r="H98" s="169">
        <v>2</v>
      </c>
      <c r="I98" s="170"/>
      <c r="L98" s="166"/>
      <c r="M98" s="171"/>
      <c r="T98" s="172"/>
      <c r="AT98" s="167" t="s">
        <v>158</v>
      </c>
      <c r="AU98" s="167" t="s">
        <v>81</v>
      </c>
      <c r="AV98" s="13" t="s">
        <v>81</v>
      </c>
      <c r="AW98" s="13" t="s">
        <v>33</v>
      </c>
      <c r="AX98" s="13" t="s">
        <v>72</v>
      </c>
      <c r="AY98" s="167" t="s">
        <v>143</v>
      </c>
    </row>
    <row r="99" spans="2:65" s="14" customFormat="1">
      <c r="B99" s="173"/>
      <c r="D99" s="160" t="s">
        <v>158</v>
      </c>
      <c r="E99" s="174" t="s">
        <v>19</v>
      </c>
      <c r="F99" s="175" t="s">
        <v>267</v>
      </c>
      <c r="H99" s="176">
        <v>34.119999999999997</v>
      </c>
      <c r="I99" s="177"/>
      <c r="L99" s="173"/>
      <c r="M99" s="178"/>
      <c r="T99" s="179"/>
      <c r="AT99" s="174" t="s">
        <v>158</v>
      </c>
      <c r="AU99" s="174" t="s">
        <v>81</v>
      </c>
      <c r="AV99" s="14" t="s">
        <v>168</v>
      </c>
      <c r="AW99" s="14" t="s">
        <v>33</v>
      </c>
      <c r="AX99" s="14" t="s">
        <v>79</v>
      </c>
      <c r="AY99" s="174" t="s">
        <v>143</v>
      </c>
    </row>
    <row r="100" spans="2:65" s="1" customFormat="1" ht="37.799999999999997" customHeight="1">
      <c r="B100" s="33"/>
      <c r="C100" s="132" t="s">
        <v>81</v>
      </c>
      <c r="D100" s="132" t="s">
        <v>146</v>
      </c>
      <c r="E100" s="133" t="s">
        <v>2062</v>
      </c>
      <c r="F100" s="134" t="s">
        <v>2063</v>
      </c>
      <c r="G100" s="135" t="s">
        <v>494</v>
      </c>
      <c r="H100" s="136">
        <v>36.200000000000003</v>
      </c>
      <c r="I100" s="137">
        <v>205</v>
      </c>
      <c r="J100" s="138">
        <f>ROUND(I100*H100,2)</f>
        <v>7421</v>
      </c>
      <c r="K100" s="134" t="s">
        <v>150</v>
      </c>
      <c r="L100" s="33"/>
      <c r="M100" s="139" t="s">
        <v>19</v>
      </c>
      <c r="N100" s="140" t="s">
        <v>43</v>
      </c>
      <c r="P100" s="141">
        <f>O100*H100</f>
        <v>0</v>
      </c>
      <c r="Q100" s="141">
        <v>0</v>
      </c>
      <c r="R100" s="141">
        <f>Q100*H100</f>
        <v>0</v>
      </c>
      <c r="S100" s="141">
        <v>0.75</v>
      </c>
      <c r="T100" s="142">
        <f>S100*H100</f>
        <v>27.150000000000002</v>
      </c>
      <c r="AR100" s="143" t="s">
        <v>168</v>
      </c>
      <c r="AT100" s="143" t="s">
        <v>146</v>
      </c>
      <c r="AU100" s="143" t="s">
        <v>81</v>
      </c>
      <c r="AY100" s="18" t="s">
        <v>143</v>
      </c>
      <c r="BE100" s="144">
        <f>IF(N100="základní",J100,0)</f>
        <v>7421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7421</v>
      </c>
      <c r="BL100" s="18" t="s">
        <v>168</v>
      </c>
      <c r="BM100" s="143" t="s">
        <v>2064</v>
      </c>
    </row>
    <row r="101" spans="2:65" s="1" customFormat="1">
      <c r="B101" s="33"/>
      <c r="D101" s="145" t="s">
        <v>152</v>
      </c>
      <c r="F101" s="146" t="s">
        <v>2065</v>
      </c>
      <c r="I101" s="147"/>
      <c r="L101" s="33"/>
      <c r="M101" s="148"/>
      <c r="T101" s="54"/>
      <c r="AT101" s="18" t="s">
        <v>152</v>
      </c>
      <c r="AU101" s="18" t="s">
        <v>81</v>
      </c>
    </row>
    <row r="102" spans="2:65" s="12" customFormat="1">
      <c r="B102" s="159"/>
      <c r="D102" s="160" t="s">
        <v>158</v>
      </c>
      <c r="E102" s="161" t="s">
        <v>19</v>
      </c>
      <c r="F102" s="162" t="s">
        <v>467</v>
      </c>
      <c r="H102" s="161" t="s">
        <v>19</v>
      </c>
      <c r="I102" s="163"/>
      <c r="L102" s="159"/>
      <c r="M102" s="164"/>
      <c r="T102" s="165"/>
      <c r="AT102" s="161" t="s">
        <v>158</v>
      </c>
      <c r="AU102" s="161" t="s">
        <v>81</v>
      </c>
      <c r="AV102" s="12" t="s">
        <v>79</v>
      </c>
      <c r="AW102" s="12" t="s">
        <v>33</v>
      </c>
      <c r="AX102" s="12" t="s">
        <v>72</v>
      </c>
      <c r="AY102" s="161" t="s">
        <v>143</v>
      </c>
    </row>
    <row r="103" spans="2:65" s="12" customFormat="1">
      <c r="B103" s="159"/>
      <c r="D103" s="160" t="s">
        <v>158</v>
      </c>
      <c r="E103" s="161" t="s">
        <v>19</v>
      </c>
      <c r="F103" s="162" t="s">
        <v>498</v>
      </c>
      <c r="H103" s="161" t="s">
        <v>19</v>
      </c>
      <c r="I103" s="163"/>
      <c r="L103" s="159"/>
      <c r="M103" s="164"/>
      <c r="T103" s="165"/>
      <c r="AT103" s="161" t="s">
        <v>158</v>
      </c>
      <c r="AU103" s="161" t="s">
        <v>81</v>
      </c>
      <c r="AV103" s="12" t="s">
        <v>79</v>
      </c>
      <c r="AW103" s="12" t="s">
        <v>33</v>
      </c>
      <c r="AX103" s="12" t="s">
        <v>72</v>
      </c>
      <c r="AY103" s="161" t="s">
        <v>143</v>
      </c>
    </row>
    <row r="104" spans="2:65" s="12" customFormat="1">
      <c r="B104" s="159"/>
      <c r="D104" s="160" t="s">
        <v>158</v>
      </c>
      <c r="E104" s="161" t="s">
        <v>19</v>
      </c>
      <c r="F104" s="162" t="s">
        <v>2066</v>
      </c>
      <c r="H104" s="161" t="s">
        <v>19</v>
      </c>
      <c r="I104" s="163"/>
      <c r="L104" s="159"/>
      <c r="M104" s="164"/>
      <c r="T104" s="165"/>
      <c r="AT104" s="161" t="s">
        <v>158</v>
      </c>
      <c r="AU104" s="161" t="s">
        <v>81</v>
      </c>
      <c r="AV104" s="12" t="s">
        <v>79</v>
      </c>
      <c r="AW104" s="12" t="s">
        <v>33</v>
      </c>
      <c r="AX104" s="12" t="s">
        <v>72</v>
      </c>
      <c r="AY104" s="161" t="s">
        <v>143</v>
      </c>
    </row>
    <row r="105" spans="2:65" s="13" customFormat="1">
      <c r="B105" s="166"/>
      <c r="D105" s="160" t="s">
        <v>158</v>
      </c>
      <c r="E105" s="167" t="s">
        <v>19</v>
      </c>
      <c r="F105" s="168" t="s">
        <v>1616</v>
      </c>
      <c r="H105" s="169">
        <v>6.25</v>
      </c>
      <c r="I105" s="170"/>
      <c r="L105" s="166"/>
      <c r="M105" s="171"/>
      <c r="T105" s="172"/>
      <c r="AT105" s="167" t="s">
        <v>158</v>
      </c>
      <c r="AU105" s="167" t="s">
        <v>81</v>
      </c>
      <c r="AV105" s="13" t="s">
        <v>81</v>
      </c>
      <c r="AW105" s="13" t="s">
        <v>33</v>
      </c>
      <c r="AX105" s="13" t="s">
        <v>72</v>
      </c>
      <c r="AY105" s="167" t="s">
        <v>143</v>
      </c>
    </row>
    <row r="106" spans="2:65" s="13" customFormat="1">
      <c r="B106" s="166"/>
      <c r="D106" s="160" t="s">
        <v>158</v>
      </c>
      <c r="E106" s="167" t="s">
        <v>19</v>
      </c>
      <c r="F106" s="168" t="s">
        <v>1632</v>
      </c>
      <c r="H106" s="169">
        <v>15</v>
      </c>
      <c r="I106" s="170"/>
      <c r="L106" s="166"/>
      <c r="M106" s="171"/>
      <c r="T106" s="172"/>
      <c r="AT106" s="167" t="s">
        <v>158</v>
      </c>
      <c r="AU106" s="167" t="s">
        <v>81</v>
      </c>
      <c r="AV106" s="13" t="s">
        <v>81</v>
      </c>
      <c r="AW106" s="13" t="s">
        <v>33</v>
      </c>
      <c r="AX106" s="13" t="s">
        <v>72</v>
      </c>
      <c r="AY106" s="167" t="s">
        <v>143</v>
      </c>
    </row>
    <row r="107" spans="2:65" s="13" customFormat="1">
      <c r="B107" s="166"/>
      <c r="D107" s="160" t="s">
        <v>158</v>
      </c>
      <c r="E107" s="167" t="s">
        <v>19</v>
      </c>
      <c r="F107" s="168" t="s">
        <v>1618</v>
      </c>
      <c r="H107" s="169">
        <v>2.25</v>
      </c>
      <c r="I107" s="170"/>
      <c r="L107" s="166"/>
      <c r="M107" s="171"/>
      <c r="T107" s="172"/>
      <c r="AT107" s="167" t="s">
        <v>158</v>
      </c>
      <c r="AU107" s="167" t="s">
        <v>81</v>
      </c>
      <c r="AV107" s="13" t="s">
        <v>81</v>
      </c>
      <c r="AW107" s="13" t="s">
        <v>33</v>
      </c>
      <c r="AX107" s="13" t="s">
        <v>72</v>
      </c>
      <c r="AY107" s="167" t="s">
        <v>143</v>
      </c>
    </row>
    <row r="108" spans="2:65" s="13" customFormat="1">
      <c r="B108" s="166"/>
      <c r="D108" s="160" t="s">
        <v>158</v>
      </c>
      <c r="E108" s="167" t="s">
        <v>19</v>
      </c>
      <c r="F108" s="168" t="s">
        <v>2067</v>
      </c>
      <c r="H108" s="169">
        <v>4.7</v>
      </c>
      <c r="I108" s="170"/>
      <c r="L108" s="166"/>
      <c r="M108" s="171"/>
      <c r="T108" s="172"/>
      <c r="AT108" s="167" t="s">
        <v>158</v>
      </c>
      <c r="AU108" s="167" t="s">
        <v>81</v>
      </c>
      <c r="AV108" s="13" t="s">
        <v>81</v>
      </c>
      <c r="AW108" s="13" t="s">
        <v>33</v>
      </c>
      <c r="AX108" s="13" t="s">
        <v>72</v>
      </c>
      <c r="AY108" s="167" t="s">
        <v>143</v>
      </c>
    </row>
    <row r="109" spans="2:65" s="13" customFormat="1">
      <c r="B109" s="166"/>
      <c r="D109" s="160" t="s">
        <v>158</v>
      </c>
      <c r="E109" s="167" t="s">
        <v>19</v>
      </c>
      <c r="F109" s="168" t="s">
        <v>2068</v>
      </c>
      <c r="H109" s="169">
        <v>8</v>
      </c>
      <c r="I109" s="170"/>
      <c r="L109" s="166"/>
      <c r="M109" s="171"/>
      <c r="T109" s="172"/>
      <c r="AT109" s="167" t="s">
        <v>158</v>
      </c>
      <c r="AU109" s="167" t="s">
        <v>81</v>
      </c>
      <c r="AV109" s="13" t="s">
        <v>81</v>
      </c>
      <c r="AW109" s="13" t="s">
        <v>33</v>
      </c>
      <c r="AX109" s="13" t="s">
        <v>72</v>
      </c>
      <c r="AY109" s="167" t="s">
        <v>143</v>
      </c>
    </row>
    <row r="110" spans="2:65" s="14" customFormat="1">
      <c r="B110" s="173"/>
      <c r="D110" s="160" t="s">
        <v>158</v>
      </c>
      <c r="E110" s="174" t="s">
        <v>19</v>
      </c>
      <c r="F110" s="175" t="s">
        <v>267</v>
      </c>
      <c r="H110" s="176">
        <v>36.200000000000003</v>
      </c>
      <c r="I110" s="177"/>
      <c r="L110" s="173"/>
      <c r="M110" s="178"/>
      <c r="T110" s="179"/>
      <c r="AT110" s="174" t="s">
        <v>158</v>
      </c>
      <c r="AU110" s="174" t="s">
        <v>81</v>
      </c>
      <c r="AV110" s="14" t="s">
        <v>168</v>
      </c>
      <c r="AW110" s="14" t="s">
        <v>33</v>
      </c>
      <c r="AX110" s="14" t="s">
        <v>79</v>
      </c>
      <c r="AY110" s="174" t="s">
        <v>143</v>
      </c>
    </row>
    <row r="111" spans="2:65" s="1" customFormat="1" ht="33" customHeight="1">
      <c r="B111" s="33"/>
      <c r="C111" s="132" t="s">
        <v>163</v>
      </c>
      <c r="D111" s="132" t="s">
        <v>146</v>
      </c>
      <c r="E111" s="133" t="s">
        <v>2069</v>
      </c>
      <c r="F111" s="134" t="s">
        <v>2070</v>
      </c>
      <c r="G111" s="135" t="s">
        <v>494</v>
      </c>
      <c r="H111" s="136">
        <v>36.200000000000003</v>
      </c>
      <c r="I111" s="137">
        <v>153</v>
      </c>
      <c r="J111" s="138">
        <f>ROUND(I111*H111,2)</f>
        <v>5538.6</v>
      </c>
      <c r="K111" s="134" t="s">
        <v>150</v>
      </c>
      <c r="L111" s="33"/>
      <c r="M111" s="139" t="s">
        <v>19</v>
      </c>
      <c r="N111" s="140" t="s">
        <v>43</v>
      </c>
      <c r="P111" s="141">
        <f>O111*H111</f>
        <v>0</v>
      </c>
      <c r="Q111" s="141">
        <v>0</v>
      </c>
      <c r="R111" s="141">
        <f>Q111*H111</f>
        <v>0</v>
      </c>
      <c r="S111" s="141">
        <v>0.316</v>
      </c>
      <c r="T111" s="142">
        <f>S111*H111</f>
        <v>11.439200000000001</v>
      </c>
      <c r="AR111" s="143" t="s">
        <v>168</v>
      </c>
      <c r="AT111" s="143" t="s">
        <v>146</v>
      </c>
      <c r="AU111" s="143" t="s">
        <v>81</v>
      </c>
      <c r="AY111" s="18" t="s">
        <v>143</v>
      </c>
      <c r="BE111" s="144">
        <f>IF(N111="základní",J111,0)</f>
        <v>5538.6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79</v>
      </c>
      <c r="BK111" s="144">
        <f>ROUND(I111*H111,2)</f>
        <v>5538.6</v>
      </c>
      <c r="BL111" s="18" t="s">
        <v>168</v>
      </c>
      <c r="BM111" s="143" t="s">
        <v>2071</v>
      </c>
    </row>
    <row r="112" spans="2:65" s="1" customFormat="1">
      <c r="B112" s="33"/>
      <c r="D112" s="145" t="s">
        <v>152</v>
      </c>
      <c r="F112" s="146" t="s">
        <v>2072</v>
      </c>
      <c r="I112" s="147"/>
      <c r="L112" s="33"/>
      <c r="M112" s="148"/>
      <c r="T112" s="54"/>
      <c r="AT112" s="18" t="s">
        <v>152</v>
      </c>
      <c r="AU112" s="18" t="s">
        <v>81</v>
      </c>
    </row>
    <row r="113" spans="2:65" s="1" customFormat="1" ht="37.799999999999997" customHeight="1">
      <c r="B113" s="33"/>
      <c r="C113" s="132" t="s">
        <v>168</v>
      </c>
      <c r="D113" s="132" t="s">
        <v>146</v>
      </c>
      <c r="E113" s="133" t="s">
        <v>2073</v>
      </c>
      <c r="F113" s="134" t="s">
        <v>2074</v>
      </c>
      <c r="G113" s="135" t="s">
        <v>494</v>
      </c>
      <c r="H113" s="136">
        <v>34.119999999999997</v>
      </c>
      <c r="I113" s="137">
        <v>74.2</v>
      </c>
      <c r="J113" s="138">
        <f>ROUND(I113*H113,2)</f>
        <v>2531.6999999999998</v>
      </c>
      <c r="K113" s="134" t="s">
        <v>150</v>
      </c>
      <c r="L113" s="33"/>
      <c r="M113" s="139" t="s">
        <v>19</v>
      </c>
      <c r="N113" s="140" t="s">
        <v>43</v>
      </c>
      <c r="P113" s="141">
        <f>O113*H113</f>
        <v>0</v>
      </c>
      <c r="Q113" s="141">
        <v>0</v>
      </c>
      <c r="R113" s="141">
        <f>Q113*H113</f>
        <v>0</v>
      </c>
      <c r="S113" s="141">
        <v>0.22</v>
      </c>
      <c r="T113" s="142">
        <f>S113*H113</f>
        <v>7.5063999999999993</v>
      </c>
      <c r="AR113" s="143" t="s">
        <v>168</v>
      </c>
      <c r="AT113" s="143" t="s">
        <v>146</v>
      </c>
      <c r="AU113" s="143" t="s">
        <v>81</v>
      </c>
      <c r="AY113" s="18" t="s">
        <v>143</v>
      </c>
      <c r="BE113" s="144">
        <f>IF(N113="základní",J113,0)</f>
        <v>2531.6999999999998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79</v>
      </c>
      <c r="BK113" s="144">
        <f>ROUND(I113*H113,2)</f>
        <v>2531.6999999999998</v>
      </c>
      <c r="BL113" s="18" t="s">
        <v>168</v>
      </c>
      <c r="BM113" s="143" t="s">
        <v>2075</v>
      </c>
    </row>
    <row r="114" spans="2:65" s="1" customFormat="1">
      <c r="B114" s="33"/>
      <c r="D114" s="145" t="s">
        <v>152</v>
      </c>
      <c r="F114" s="146" t="s">
        <v>2076</v>
      </c>
      <c r="I114" s="147"/>
      <c r="L114" s="33"/>
      <c r="M114" s="148"/>
      <c r="T114" s="54"/>
      <c r="AT114" s="18" t="s">
        <v>152</v>
      </c>
      <c r="AU114" s="18" t="s">
        <v>81</v>
      </c>
    </row>
    <row r="115" spans="2:65" s="12" customFormat="1">
      <c r="B115" s="159"/>
      <c r="D115" s="160" t="s">
        <v>158</v>
      </c>
      <c r="E115" s="161" t="s">
        <v>19</v>
      </c>
      <c r="F115" s="162" t="s">
        <v>1613</v>
      </c>
      <c r="H115" s="161" t="s">
        <v>19</v>
      </c>
      <c r="I115" s="163"/>
      <c r="L115" s="159"/>
      <c r="M115" s="164"/>
      <c r="T115" s="165"/>
      <c r="AT115" s="161" t="s">
        <v>158</v>
      </c>
      <c r="AU115" s="161" t="s">
        <v>81</v>
      </c>
      <c r="AV115" s="12" t="s">
        <v>79</v>
      </c>
      <c r="AW115" s="12" t="s">
        <v>33</v>
      </c>
      <c r="AX115" s="12" t="s">
        <v>72</v>
      </c>
      <c r="AY115" s="161" t="s">
        <v>143</v>
      </c>
    </row>
    <row r="116" spans="2:65" s="13" customFormat="1">
      <c r="B116" s="166"/>
      <c r="D116" s="160" t="s">
        <v>158</v>
      </c>
      <c r="E116" s="167" t="s">
        <v>19</v>
      </c>
      <c r="F116" s="168" t="s">
        <v>2060</v>
      </c>
      <c r="H116" s="169">
        <v>32.119999999999997</v>
      </c>
      <c r="I116" s="170"/>
      <c r="L116" s="166"/>
      <c r="M116" s="171"/>
      <c r="T116" s="172"/>
      <c r="AT116" s="167" t="s">
        <v>158</v>
      </c>
      <c r="AU116" s="167" t="s">
        <v>81</v>
      </c>
      <c r="AV116" s="13" t="s">
        <v>81</v>
      </c>
      <c r="AW116" s="13" t="s">
        <v>33</v>
      </c>
      <c r="AX116" s="13" t="s">
        <v>72</v>
      </c>
      <c r="AY116" s="167" t="s">
        <v>143</v>
      </c>
    </row>
    <row r="117" spans="2:65" s="13" customFormat="1">
      <c r="B117" s="166"/>
      <c r="D117" s="160" t="s">
        <v>158</v>
      </c>
      <c r="E117" s="167" t="s">
        <v>19</v>
      </c>
      <c r="F117" s="168" t="s">
        <v>2061</v>
      </c>
      <c r="H117" s="169">
        <v>2</v>
      </c>
      <c r="I117" s="170"/>
      <c r="L117" s="166"/>
      <c r="M117" s="171"/>
      <c r="T117" s="172"/>
      <c r="AT117" s="167" t="s">
        <v>158</v>
      </c>
      <c r="AU117" s="167" t="s">
        <v>81</v>
      </c>
      <c r="AV117" s="13" t="s">
        <v>81</v>
      </c>
      <c r="AW117" s="13" t="s">
        <v>33</v>
      </c>
      <c r="AX117" s="13" t="s">
        <v>72</v>
      </c>
      <c r="AY117" s="167" t="s">
        <v>143</v>
      </c>
    </row>
    <row r="118" spans="2:65" s="14" customFormat="1">
      <c r="B118" s="173"/>
      <c r="D118" s="160" t="s">
        <v>158</v>
      </c>
      <c r="E118" s="174" t="s">
        <v>19</v>
      </c>
      <c r="F118" s="175" t="s">
        <v>267</v>
      </c>
      <c r="H118" s="176">
        <v>34.119999999999997</v>
      </c>
      <c r="I118" s="177"/>
      <c r="L118" s="173"/>
      <c r="M118" s="178"/>
      <c r="T118" s="179"/>
      <c r="AT118" s="174" t="s">
        <v>158</v>
      </c>
      <c r="AU118" s="174" t="s">
        <v>81</v>
      </c>
      <c r="AV118" s="14" t="s">
        <v>168</v>
      </c>
      <c r="AW118" s="14" t="s">
        <v>33</v>
      </c>
      <c r="AX118" s="14" t="s">
        <v>79</v>
      </c>
      <c r="AY118" s="174" t="s">
        <v>143</v>
      </c>
    </row>
    <row r="119" spans="2:65" s="1" customFormat="1" ht="24.15" customHeight="1">
      <c r="B119" s="33"/>
      <c r="C119" s="132" t="s">
        <v>172</v>
      </c>
      <c r="D119" s="132" t="s">
        <v>146</v>
      </c>
      <c r="E119" s="133" t="s">
        <v>1623</v>
      </c>
      <c r="F119" s="134" t="s">
        <v>1624</v>
      </c>
      <c r="G119" s="135" t="s">
        <v>494</v>
      </c>
      <c r="H119" s="136">
        <v>135.27000000000001</v>
      </c>
      <c r="I119" s="137">
        <v>64.8</v>
      </c>
      <c r="J119" s="138">
        <f>ROUND(I119*H119,2)</f>
        <v>8765.5</v>
      </c>
      <c r="K119" s="134" t="s">
        <v>150</v>
      </c>
      <c r="L119" s="33"/>
      <c r="M119" s="139" t="s">
        <v>19</v>
      </c>
      <c r="N119" s="140" t="s">
        <v>43</v>
      </c>
      <c r="P119" s="141">
        <f>O119*H119</f>
        <v>0</v>
      </c>
      <c r="Q119" s="141">
        <v>1.0000000000000001E-5</v>
      </c>
      <c r="R119" s="141">
        <f>Q119*H119</f>
        <v>1.3527000000000003E-3</v>
      </c>
      <c r="S119" s="141">
        <v>0.115</v>
      </c>
      <c r="T119" s="142">
        <f>S119*H119</f>
        <v>15.556050000000003</v>
      </c>
      <c r="AR119" s="143" t="s">
        <v>168</v>
      </c>
      <c r="AT119" s="143" t="s">
        <v>146</v>
      </c>
      <c r="AU119" s="143" t="s">
        <v>81</v>
      </c>
      <c r="AY119" s="18" t="s">
        <v>143</v>
      </c>
      <c r="BE119" s="144">
        <f>IF(N119="základní",J119,0)</f>
        <v>8765.5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79</v>
      </c>
      <c r="BK119" s="144">
        <f>ROUND(I119*H119,2)</f>
        <v>8765.5</v>
      </c>
      <c r="BL119" s="18" t="s">
        <v>168</v>
      </c>
      <c r="BM119" s="143" t="s">
        <v>2077</v>
      </c>
    </row>
    <row r="120" spans="2:65" s="1" customFormat="1">
      <c r="B120" s="33"/>
      <c r="D120" s="145" t="s">
        <v>152</v>
      </c>
      <c r="F120" s="146" t="s">
        <v>1626</v>
      </c>
      <c r="I120" s="147"/>
      <c r="L120" s="33"/>
      <c r="M120" s="148"/>
      <c r="T120" s="54"/>
      <c r="AT120" s="18" t="s">
        <v>152</v>
      </c>
      <c r="AU120" s="18" t="s">
        <v>81</v>
      </c>
    </row>
    <row r="121" spans="2:65" s="12" customFormat="1">
      <c r="B121" s="159"/>
      <c r="D121" s="160" t="s">
        <v>158</v>
      </c>
      <c r="E121" s="161" t="s">
        <v>19</v>
      </c>
      <c r="F121" s="162" t="s">
        <v>246</v>
      </c>
      <c r="H121" s="161" t="s">
        <v>19</v>
      </c>
      <c r="I121" s="163"/>
      <c r="L121" s="159"/>
      <c r="M121" s="164"/>
      <c r="T121" s="165"/>
      <c r="AT121" s="161" t="s">
        <v>158</v>
      </c>
      <c r="AU121" s="161" t="s">
        <v>81</v>
      </c>
      <c r="AV121" s="12" t="s">
        <v>79</v>
      </c>
      <c r="AW121" s="12" t="s">
        <v>33</v>
      </c>
      <c r="AX121" s="12" t="s">
        <v>72</v>
      </c>
      <c r="AY121" s="161" t="s">
        <v>143</v>
      </c>
    </row>
    <row r="122" spans="2:65" s="12" customFormat="1">
      <c r="B122" s="159"/>
      <c r="D122" s="160" t="s">
        <v>158</v>
      </c>
      <c r="E122" s="161" t="s">
        <v>19</v>
      </c>
      <c r="F122" s="162" t="s">
        <v>467</v>
      </c>
      <c r="H122" s="161" t="s">
        <v>19</v>
      </c>
      <c r="I122" s="163"/>
      <c r="L122" s="159"/>
      <c r="M122" s="164"/>
      <c r="T122" s="165"/>
      <c r="AT122" s="161" t="s">
        <v>158</v>
      </c>
      <c r="AU122" s="161" t="s">
        <v>81</v>
      </c>
      <c r="AV122" s="12" t="s">
        <v>79</v>
      </c>
      <c r="AW122" s="12" t="s">
        <v>33</v>
      </c>
      <c r="AX122" s="12" t="s">
        <v>72</v>
      </c>
      <c r="AY122" s="161" t="s">
        <v>143</v>
      </c>
    </row>
    <row r="123" spans="2:65" s="12" customFormat="1">
      <c r="B123" s="159"/>
      <c r="D123" s="160" t="s">
        <v>158</v>
      </c>
      <c r="E123" s="161" t="s">
        <v>19</v>
      </c>
      <c r="F123" s="162" t="s">
        <v>498</v>
      </c>
      <c r="H123" s="161" t="s">
        <v>19</v>
      </c>
      <c r="I123" s="163"/>
      <c r="L123" s="159"/>
      <c r="M123" s="164"/>
      <c r="T123" s="165"/>
      <c r="AT123" s="161" t="s">
        <v>158</v>
      </c>
      <c r="AU123" s="161" t="s">
        <v>81</v>
      </c>
      <c r="AV123" s="12" t="s">
        <v>79</v>
      </c>
      <c r="AW123" s="12" t="s">
        <v>33</v>
      </c>
      <c r="AX123" s="12" t="s">
        <v>72</v>
      </c>
      <c r="AY123" s="161" t="s">
        <v>143</v>
      </c>
    </row>
    <row r="124" spans="2:65" s="12" customFormat="1">
      <c r="B124" s="159"/>
      <c r="D124" s="160" t="s">
        <v>158</v>
      </c>
      <c r="E124" s="161" t="s">
        <v>19</v>
      </c>
      <c r="F124" s="162" t="s">
        <v>1627</v>
      </c>
      <c r="H124" s="161" t="s">
        <v>19</v>
      </c>
      <c r="I124" s="163"/>
      <c r="L124" s="159"/>
      <c r="M124" s="164"/>
      <c r="T124" s="165"/>
      <c r="AT124" s="161" t="s">
        <v>158</v>
      </c>
      <c r="AU124" s="161" t="s">
        <v>81</v>
      </c>
      <c r="AV124" s="12" t="s">
        <v>79</v>
      </c>
      <c r="AW124" s="12" t="s">
        <v>33</v>
      </c>
      <c r="AX124" s="12" t="s">
        <v>72</v>
      </c>
      <c r="AY124" s="161" t="s">
        <v>143</v>
      </c>
    </row>
    <row r="125" spans="2:65" s="12" customFormat="1">
      <c r="B125" s="159"/>
      <c r="D125" s="160" t="s">
        <v>158</v>
      </c>
      <c r="E125" s="161" t="s">
        <v>19</v>
      </c>
      <c r="F125" s="162" t="s">
        <v>1613</v>
      </c>
      <c r="H125" s="161" t="s">
        <v>19</v>
      </c>
      <c r="I125" s="163"/>
      <c r="L125" s="159"/>
      <c r="M125" s="164"/>
      <c r="T125" s="165"/>
      <c r="AT125" s="161" t="s">
        <v>158</v>
      </c>
      <c r="AU125" s="161" t="s">
        <v>81</v>
      </c>
      <c r="AV125" s="12" t="s">
        <v>79</v>
      </c>
      <c r="AW125" s="12" t="s">
        <v>33</v>
      </c>
      <c r="AX125" s="12" t="s">
        <v>72</v>
      </c>
      <c r="AY125" s="161" t="s">
        <v>143</v>
      </c>
    </row>
    <row r="126" spans="2:65" s="13" customFormat="1">
      <c r="B126" s="166"/>
      <c r="D126" s="160" t="s">
        <v>158</v>
      </c>
      <c r="E126" s="167" t="s">
        <v>19</v>
      </c>
      <c r="F126" s="168" t="s">
        <v>2078</v>
      </c>
      <c r="H126" s="169">
        <v>72.27</v>
      </c>
      <c r="I126" s="170"/>
      <c r="L126" s="166"/>
      <c r="M126" s="171"/>
      <c r="T126" s="172"/>
      <c r="AT126" s="167" t="s">
        <v>158</v>
      </c>
      <c r="AU126" s="167" t="s">
        <v>81</v>
      </c>
      <c r="AV126" s="13" t="s">
        <v>81</v>
      </c>
      <c r="AW126" s="13" t="s">
        <v>33</v>
      </c>
      <c r="AX126" s="13" t="s">
        <v>72</v>
      </c>
      <c r="AY126" s="167" t="s">
        <v>143</v>
      </c>
    </row>
    <row r="127" spans="2:65" s="13" customFormat="1">
      <c r="B127" s="166"/>
      <c r="D127" s="160" t="s">
        <v>158</v>
      </c>
      <c r="E127" s="167" t="s">
        <v>19</v>
      </c>
      <c r="F127" s="168" t="s">
        <v>2079</v>
      </c>
      <c r="H127" s="169">
        <v>4</v>
      </c>
      <c r="I127" s="170"/>
      <c r="L127" s="166"/>
      <c r="M127" s="171"/>
      <c r="T127" s="172"/>
      <c r="AT127" s="167" t="s">
        <v>158</v>
      </c>
      <c r="AU127" s="167" t="s">
        <v>81</v>
      </c>
      <c r="AV127" s="13" t="s">
        <v>81</v>
      </c>
      <c r="AW127" s="13" t="s">
        <v>33</v>
      </c>
      <c r="AX127" s="13" t="s">
        <v>72</v>
      </c>
      <c r="AY127" s="167" t="s">
        <v>143</v>
      </c>
    </row>
    <row r="128" spans="2:65" s="15" customFormat="1">
      <c r="B128" s="186"/>
      <c r="D128" s="160" t="s">
        <v>158</v>
      </c>
      <c r="E128" s="187" t="s">
        <v>19</v>
      </c>
      <c r="F128" s="188" t="s">
        <v>533</v>
      </c>
      <c r="H128" s="189">
        <v>76.27</v>
      </c>
      <c r="I128" s="190"/>
      <c r="L128" s="186"/>
      <c r="M128" s="191"/>
      <c r="T128" s="192"/>
      <c r="AT128" s="187" t="s">
        <v>158</v>
      </c>
      <c r="AU128" s="187" t="s">
        <v>81</v>
      </c>
      <c r="AV128" s="15" t="s">
        <v>163</v>
      </c>
      <c r="AW128" s="15" t="s">
        <v>33</v>
      </c>
      <c r="AX128" s="15" t="s">
        <v>72</v>
      </c>
      <c r="AY128" s="187" t="s">
        <v>143</v>
      </c>
    </row>
    <row r="129" spans="2:65" s="12" customFormat="1">
      <c r="B129" s="159"/>
      <c r="D129" s="160" t="s">
        <v>158</v>
      </c>
      <c r="E129" s="161" t="s">
        <v>19</v>
      </c>
      <c r="F129" s="162" t="s">
        <v>2066</v>
      </c>
      <c r="H129" s="161" t="s">
        <v>19</v>
      </c>
      <c r="I129" s="163"/>
      <c r="L129" s="159"/>
      <c r="M129" s="164"/>
      <c r="T129" s="165"/>
      <c r="AT129" s="161" t="s">
        <v>158</v>
      </c>
      <c r="AU129" s="161" t="s">
        <v>81</v>
      </c>
      <c r="AV129" s="12" t="s">
        <v>79</v>
      </c>
      <c r="AW129" s="12" t="s">
        <v>33</v>
      </c>
      <c r="AX129" s="12" t="s">
        <v>72</v>
      </c>
      <c r="AY129" s="161" t="s">
        <v>143</v>
      </c>
    </row>
    <row r="130" spans="2:65" s="13" customFormat="1">
      <c r="B130" s="166"/>
      <c r="D130" s="160" t="s">
        <v>158</v>
      </c>
      <c r="E130" s="167" t="s">
        <v>19</v>
      </c>
      <c r="F130" s="168" t="s">
        <v>1628</v>
      </c>
      <c r="H130" s="169">
        <v>35</v>
      </c>
      <c r="I130" s="170"/>
      <c r="L130" s="166"/>
      <c r="M130" s="171"/>
      <c r="T130" s="172"/>
      <c r="AT130" s="167" t="s">
        <v>158</v>
      </c>
      <c r="AU130" s="167" t="s">
        <v>81</v>
      </c>
      <c r="AV130" s="13" t="s">
        <v>81</v>
      </c>
      <c r="AW130" s="13" t="s">
        <v>33</v>
      </c>
      <c r="AX130" s="13" t="s">
        <v>72</v>
      </c>
      <c r="AY130" s="167" t="s">
        <v>143</v>
      </c>
    </row>
    <row r="131" spans="2:65" s="13" customFormat="1">
      <c r="B131" s="166"/>
      <c r="D131" s="160" t="s">
        <v>158</v>
      </c>
      <c r="E131" s="167" t="s">
        <v>19</v>
      </c>
      <c r="F131" s="168" t="s">
        <v>2080</v>
      </c>
      <c r="H131" s="169">
        <v>24</v>
      </c>
      <c r="I131" s="170"/>
      <c r="L131" s="166"/>
      <c r="M131" s="171"/>
      <c r="T131" s="172"/>
      <c r="AT131" s="167" t="s">
        <v>158</v>
      </c>
      <c r="AU131" s="167" t="s">
        <v>81</v>
      </c>
      <c r="AV131" s="13" t="s">
        <v>81</v>
      </c>
      <c r="AW131" s="13" t="s">
        <v>33</v>
      </c>
      <c r="AX131" s="13" t="s">
        <v>72</v>
      </c>
      <c r="AY131" s="167" t="s">
        <v>143</v>
      </c>
    </row>
    <row r="132" spans="2:65" s="15" customFormat="1">
      <c r="B132" s="186"/>
      <c r="D132" s="160" t="s">
        <v>158</v>
      </c>
      <c r="E132" s="187" t="s">
        <v>19</v>
      </c>
      <c r="F132" s="188" t="s">
        <v>533</v>
      </c>
      <c r="H132" s="189">
        <v>59</v>
      </c>
      <c r="I132" s="190"/>
      <c r="L132" s="186"/>
      <c r="M132" s="191"/>
      <c r="T132" s="192"/>
      <c r="AT132" s="187" t="s">
        <v>158</v>
      </c>
      <c r="AU132" s="187" t="s">
        <v>81</v>
      </c>
      <c r="AV132" s="15" t="s">
        <v>163</v>
      </c>
      <c r="AW132" s="15" t="s">
        <v>33</v>
      </c>
      <c r="AX132" s="15" t="s">
        <v>72</v>
      </c>
      <c r="AY132" s="187" t="s">
        <v>143</v>
      </c>
    </row>
    <row r="133" spans="2:65" s="14" customFormat="1">
      <c r="B133" s="173"/>
      <c r="D133" s="160" t="s">
        <v>158</v>
      </c>
      <c r="E133" s="174" t="s">
        <v>19</v>
      </c>
      <c r="F133" s="175" t="s">
        <v>267</v>
      </c>
      <c r="H133" s="176">
        <v>135.26999999999998</v>
      </c>
      <c r="I133" s="177"/>
      <c r="L133" s="173"/>
      <c r="M133" s="178"/>
      <c r="T133" s="179"/>
      <c r="AT133" s="174" t="s">
        <v>158</v>
      </c>
      <c r="AU133" s="174" t="s">
        <v>81</v>
      </c>
      <c r="AV133" s="14" t="s">
        <v>168</v>
      </c>
      <c r="AW133" s="14" t="s">
        <v>33</v>
      </c>
      <c r="AX133" s="14" t="s">
        <v>79</v>
      </c>
      <c r="AY133" s="174" t="s">
        <v>143</v>
      </c>
    </row>
    <row r="134" spans="2:65" s="1" customFormat="1" ht="16.5" customHeight="1">
      <c r="B134" s="33"/>
      <c r="C134" s="132" t="s">
        <v>177</v>
      </c>
      <c r="D134" s="132" t="s">
        <v>146</v>
      </c>
      <c r="E134" s="133" t="s">
        <v>476</v>
      </c>
      <c r="F134" s="134" t="s">
        <v>477</v>
      </c>
      <c r="G134" s="135" t="s">
        <v>478</v>
      </c>
      <c r="H134" s="136">
        <v>240</v>
      </c>
      <c r="I134" s="137">
        <v>61.3</v>
      </c>
      <c r="J134" s="138">
        <f>ROUND(I134*H134,2)</f>
        <v>14712</v>
      </c>
      <c r="K134" s="134" t="s">
        <v>150</v>
      </c>
      <c r="L134" s="33"/>
      <c r="M134" s="139" t="s">
        <v>19</v>
      </c>
      <c r="N134" s="140" t="s">
        <v>43</v>
      </c>
      <c r="P134" s="141">
        <f>O134*H134</f>
        <v>0</v>
      </c>
      <c r="Q134" s="141">
        <v>3.0000000000000001E-5</v>
      </c>
      <c r="R134" s="141">
        <f>Q134*H134</f>
        <v>7.1999999999999998E-3</v>
      </c>
      <c r="S134" s="141">
        <v>0</v>
      </c>
      <c r="T134" s="142">
        <f>S134*H134</f>
        <v>0</v>
      </c>
      <c r="AR134" s="143" t="s">
        <v>168</v>
      </c>
      <c r="AT134" s="143" t="s">
        <v>146</v>
      </c>
      <c r="AU134" s="143" t="s">
        <v>81</v>
      </c>
      <c r="AY134" s="18" t="s">
        <v>143</v>
      </c>
      <c r="BE134" s="144">
        <f>IF(N134="základní",J134,0)</f>
        <v>14712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79</v>
      </c>
      <c r="BK134" s="144">
        <f>ROUND(I134*H134,2)</f>
        <v>14712</v>
      </c>
      <c r="BL134" s="18" t="s">
        <v>168</v>
      </c>
      <c r="BM134" s="143" t="s">
        <v>2081</v>
      </c>
    </row>
    <row r="135" spans="2:65" s="1" customFormat="1">
      <c r="B135" s="33"/>
      <c r="D135" s="145" t="s">
        <v>152</v>
      </c>
      <c r="F135" s="146" t="s">
        <v>480</v>
      </c>
      <c r="I135" s="147"/>
      <c r="L135" s="33"/>
      <c r="M135" s="148"/>
      <c r="T135" s="54"/>
      <c r="AT135" s="18" t="s">
        <v>152</v>
      </c>
      <c r="AU135" s="18" t="s">
        <v>81</v>
      </c>
    </row>
    <row r="136" spans="2:65" s="1" customFormat="1" ht="24.15" customHeight="1">
      <c r="B136" s="33"/>
      <c r="C136" s="132" t="s">
        <v>182</v>
      </c>
      <c r="D136" s="132" t="s">
        <v>146</v>
      </c>
      <c r="E136" s="133" t="s">
        <v>481</v>
      </c>
      <c r="F136" s="134" t="s">
        <v>482</v>
      </c>
      <c r="G136" s="135" t="s">
        <v>483</v>
      </c>
      <c r="H136" s="136">
        <v>10</v>
      </c>
      <c r="I136" s="137">
        <v>53</v>
      </c>
      <c r="J136" s="138">
        <f>ROUND(I136*H136,2)</f>
        <v>530</v>
      </c>
      <c r="K136" s="134" t="s">
        <v>150</v>
      </c>
      <c r="L136" s="33"/>
      <c r="M136" s="139" t="s">
        <v>19</v>
      </c>
      <c r="N136" s="140" t="s">
        <v>43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168</v>
      </c>
      <c r="AT136" s="143" t="s">
        <v>146</v>
      </c>
      <c r="AU136" s="143" t="s">
        <v>81</v>
      </c>
      <c r="AY136" s="18" t="s">
        <v>143</v>
      </c>
      <c r="BE136" s="144">
        <f>IF(N136="základní",J136,0)</f>
        <v>530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79</v>
      </c>
      <c r="BK136" s="144">
        <f>ROUND(I136*H136,2)</f>
        <v>530</v>
      </c>
      <c r="BL136" s="18" t="s">
        <v>168</v>
      </c>
      <c r="BM136" s="143" t="s">
        <v>2082</v>
      </c>
    </row>
    <row r="137" spans="2:65" s="1" customFormat="1">
      <c r="B137" s="33"/>
      <c r="D137" s="145" t="s">
        <v>152</v>
      </c>
      <c r="F137" s="146" t="s">
        <v>485</v>
      </c>
      <c r="I137" s="147"/>
      <c r="L137" s="33"/>
      <c r="M137" s="148"/>
      <c r="T137" s="54"/>
      <c r="AT137" s="18" t="s">
        <v>152</v>
      </c>
      <c r="AU137" s="18" t="s">
        <v>81</v>
      </c>
    </row>
    <row r="138" spans="2:65" s="1" customFormat="1" ht="49.05" customHeight="1">
      <c r="B138" s="33"/>
      <c r="C138" s="132" t="s">
        <v>144</v>
      </c>
      <c r="D138" s="132" t="s">
        <v>146</v>
      </c>
      <c r="E138" s="133" t="s">
        <v>486</v>
      </c>
      <c r="F138" s="134" t="s">
        <v>487</v>
      </c>
      <c r="G138" s="135" t="s">
        <v>260</v>
      </c>
      <c r="H138" s="136">
        <v>4</v>
      </c>
      <c r="I138" s="137">
        <v>322</v>
      </c>
      <c r="J138" s="138">
        <f>ROUND(I138*H138,2)</f>
        <v>1288</v>
      </c>
      <c r="K138" s="134" t="s">
        <v>150</v>
      </c>
      <c r="L138" s="33"/>
      <c r="M138" s="139" t="s">
        <v>19</v>
      </c>
      <c r="N138" s="140" t="s">
        <v>43</v>
      </c>
      <c r="P138" s="141">
        <f>O138*H138</f>
        <v>0</v>
      </c>
      <c r="Q138" s="141">
        <v>3.6900000000000002E-2</v>
      </c>
      <c r="R138" s="141">
        <f>Q138*H138</f>
        <v>0.14760000000000001</v>
      </c>
      <c r="S138" s="141">
        <v>0</v>
      </c>
      <c r="T138" s="142">
        <f>S138*H138</f>
        <v>0</v>
      </c>
      <c r="AR138" s="143" t="s">
        <v>168</v>
      </c>
      <c r="AT138" s="143" t="s">
        <v>146</v>
      </c>
      <c r="AU138" s="143" t="s">
        <v>81</v>
      </c>
      <c r="AY138" s="18" t="s">
        <v>143</v>
      </c>
      <c r="BE138" s="144">
        <f>IF(N138="základní",J138,0)</f>
        <v>1288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79</v>
      </c>
      <c r="BK138" s="144">
        <f>ROUND(I138*H138,2)</f>
        <v>1288</v>
      </c>
      <c r="BL138" s="18" t="s">
        <v>168</v>
      </c>
      <c r="BM138" s="143" t="s">
        <v>2083</v>
      </c>
    </row>
    <row r="139" spans="2:65" s="1" customFormat="1">
      <c r="B139" s="33"/>
      <c r="D139" s="145" t="s">
        <v>152</v>
      </c>
      <c r="F139" s="146" t="s">
        <v>489</v>
      </c>
      <c r="I139" s="147"/>
      <c r="L139" s="33"/>
      <c r="M139" s="148"/>
      <c r="T139" s="54"/>
      <c r="AT139" s="18" t="s">
        <v>152</v>
      </c>
      <c r="AU139" s="18" t="s">
        <v>81</v>
      </c>
    </row>
    <row r="140" spans="2:65" s="12" customFormat="1">
      <c r="B140" s="159"/>
      <c r="D140" s="160" t="s">
        <v>158</v>
      </c>
      <c r="E140" s="161" t="s">
        <v>19</v>
      </c>
      <c r="F140" s="162" t="s">
        <v>467</v>
      </c>
      <c r="H140" s="161" t="s">
        <v>19</v>
      </c>
      <c r="I140" s="163"/>
      <c r="L140" s="159"/>
      <c r="M140" s="164"/>
      <c r="T140" s="165"/>
      <c r="AT140" s="161" t="s">
        <v>158</v>
      </c>
      <c r="AU140" s="161" t="s">
        <v>81</v>
      </c>
      <c r="AV140" s="12" t="s">
        <v>79</v>
      </c>
      <c r="AW140" s="12" t="s">
        <v>33</v>
      </c>
      <c r="AX140" s="12" t="s">
        <v>72</v>
      </c>
      <c r="AY140" s="161" t="s">
        <v>143</v>
      </c>
    </row>
    <row r="141" spans="2:65" s="12" customFormat="1">
      <c r="B141" s="159"/>
      <c r="D141" s="160" t="s">
        <v>158</v>
      </c>
      <c r="E141" s="161" t="s">
        <v>19</v>
      </c>
      <c r="F141" s="162" t="s">
        <v>2084</v>
      </c>
      <c r="H141" s="161" t="s">
        <v>19</v>
      </c>
      <c r="I141" s="163"/>
      <c r="L141" s="159"/>
      <c r="M141" s="164"/>
      <c r="T141" s="165"/>
      <c r="AT141" s="161" t="s">
        <v>158</v>
      </c>
      <c r="AU141" s="161" t="s">
        <v>81</v>
      </c>
      <c r="AV141" s="12" t="s">
        <v>79</v>
      </c>
      <c r="AW141" s="12" t="s">
        <v>33</v>
      </c>
      <c r="AX141" s="12" t="s">
        <v>72</v>
      </c>
      <c r="AY141" s="161" t="s">
        <v>143</v>
      </c>
    </row>
    <row r="142" spans="2:65" s="13" customFormat="1">
      <c r="B142" s="166"/>
      <c r="D142" s="160" t="s">
        <v>158</v>
      </c>
      <c r="E142" s="167" t="s">
        <v>19</v>
      </c>
      <c r="F142" s="168" t="s">
        <v>2085</v>
      </c>
      <c r="H142" s="169">
        <v>4</v>
      </c>
      <c r="I142" s="170"/>
      <c r="L142" s="166"/>
      <c r="M142" s="171"/>
      <c r="T142" s="172"/>
      <c r="AT142" s="167" t="s">
        <v>158</v>
      </c>
      <c r="AU142" s="167" t="s">
        <v>81</v>
      </c>
      <c r="AV142" s="13" t="s">
        <v>81</v>
      </c>
      <c r="AW142" s="13" t="s">
        <v>33</v>
      </c>
      <c r="AX142" s="13" t="s">
        <v>79</v>
      </c>
      <c r="AY142" s="167" t="s">
        <v>143</v>
      </c>
    </row>
    <row r="143" spans="2:65" s="1" customFormat="1" ht="49.05" customHeight="1">
      <c r="B143" s="33"/>
      <c r="C143" s="132" t="s">
        <v>191</v>
      </c>
      <c r="D143" s="132" t="s">
        <v>146</v>
      </c>
      <c r="E143" s="133" t="s">
        <v>2086</v>
      </c>
      <c r="F143" s="134" t="s">
        <v>2087</v>
      </c>
      <c r="G143" s="135" t="s">
        <v>260</v>
      </c>
      <c r="H143" s="136">
        <v>5</v>
      </c>
      <c r="I143" s="137">
        <v>421</v>
      </c>
      <c r="J143" s="138">
        <f>ROUND(I143*H143,2)</f>
        <v>2105</v>
      </c>
      <c r="K143" s="134" t="s">
        <v>150</v>
      </c>
      <c r="L143" s="33"/>
      <c r="M143" s="139" t="s">
        <v>19</v>
      </c>
      <c r="N143" s="140" t="s">
        <v>43</v>
      </c>
      <c r="P143" s="141">
        <f>O143*H143</f>
        <v>0</v>
      </c>
      <c r="Q143" s="141">
        <v>6.053E-2</v>
      </c>
      <c r="R143" s="141">
        <f>Q143*H143</f>
        <v>0.30264999999999997</v>
      </c>
      <c r="S143" s="141">
        <v>0</v>
      </c>
      <c r="T143" s="142">
        <f>S143*H143</f>
        <v>0</v>
      </c>
      <c r="AR143" s="143" t="s">
        <v>168</v>
      </c>
      <c r="AT143" s="143" t="s">
        <v>146</v>
      </c>
      <c r="AU143" s="143" t="s">
        <v>81</v>
      </c>
      <c r="AY143" s="18" t="s">
        <v>143</v>
      </c>
      <c r="BE143" s="144">
        <f>IF(N143="základní",J143,0)</f>
        <v>2105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79</v>
      </c>
      <c r="BK143" s="144">
        <f>ROUND(I143*H143,2)</f>
        <v>2105</v>
      </c>
      <c r="BL143" s="18" t="s">
        <v>168</v>
      </c>
      <c r="BM143" s="143" t="s">
        <v>2088</v>
      </c>
    </row>
    <row r="144" spans="2:65" s="1" customFormat="1">
      <c r="B144" s="33"/>
      <c r="D144" s="145" t="s">
        <v>152</v>
      </c>
      <c r="F144" s="146" t="s">
        <v>2089</v>
      </c>
      <c r="I144" s="147"/>
      <c r="L144" s="33"/>
      <c r="M144" s="148"/>
      <c r="T144" s="54"/>
      <c r="AT144" s="18" t="s">
        <v>152</v>
      </c>
      <c r="AU144" s="18" t="s">
        <v>81</v>
      </c>
    </row>
    <row r="145" spans="2:65" s="12" customFormat="1">
      <c r="B145" s="159"/>
      <c r="D145" s="160" t="s">
        <v>158</v>
      </c>
      <c r="E145" s="161" t="s">
        <v>19</v>
      </c>
      <c r="F145" s="162" t="s">
        <v>467</v>
      </c>
      <c r="H145" s="161" t="s">
        <v>19</v>
      </c>
      <c r="I145" s="163"/>
      <c r="L145" s="159"/>
      <c r="M145" s="164"/>
      <c r="T145" s="165"/>
      <c r="AT145" s="161" t="s">
        <v>158</v>
      </c>
      <c r="AU145" s="161" t="s">
        <v>81</v>
      </c>
      <c r="AV145" s="12" t="s">
        <v>79</v>
      </c>
      <c r="AW145" s="12" t="s">
        <v>33</v>
      </c>
      <c r="AX145" s="12" t="s">
        <v>72</v>
      </c>
      <c r="AY145" s="161" t="s">
        <v>143</v>
      </c>
    </row>
    <row r="146" spans="2:65" s="12" customFormat="1">
      <c r="B146" s="159"/>
      <c r="D146" s="160" t="s">
        <v>158</v>
      </c>
      <c r="E146" s="161" t="s">
        <v>19</v>
      </c>
      <c r="F146" s="162" t="s">
        <v>2084</v>
      </c>
      <c r="H146" s="161" t="s">
        <v>19</v>
      </c>
      <c r="I146" s="163"/>
      <c r="L146" s="159"/>
      <c r="M146" s="164"/>
      <c r="T146" s="165"/>
      <c r="AT146" s="161" t="s">
        <v>158</v>
      </c>
      <c r="AU146" s="161" t="s">
        <v>81</v>
      </c>
      <c r="AV146" s="12" t="s">
        <v>79</v>
      </c>
      <c r="AW146" s="12" t="s">
        <v>33</v>
      </c>
      <c r="AX146" s="12" t="s">
        <v>72</v>
      </c>
      <c r="AY146" s="161" t="s">
        <v>143</v>
      </c>
    </row>
    <row r="147" spans="2:65" s="13" customFormat="1">
      <c r="B147" s="166"/>
      <c r="D147" s="160" t="s">
        <v>158</v>
      </c>
      <c r="E147" s="167" t="s">
        <v>19</v>
      </c>
      <c r="F147" s="168" t="s">
        <v>2090</v>
      </c>
      <c r="H147" s="169">
        <v>5</v>
      </c>
      <c r="I147" s="170"/>
      <c r="L147" s="166"/>
      <c r="M147" s="171"/>
      <c r="T147" s="172"/>
      <c r="AT147" s="167" t="s">
        <v>158</v>
      </c>
      <c r="AU147" s="167" t="s">
        <v>81</v>
      </c>
      <c r="AV147" s="13" t="s">
        <v>81</v>
      </c>
      <c r="AW147" s="13" t="s">
        <v>33</v>
      </c>
      <c r="AX147" s="13" t="s">
        <v>79</v>
      </c>
      <c r="AY147" s="167" t="s">
        <v>143</v>
      </c>
    </row>
    <row r="148" spans="2:65" s="1" customFormat="1" ht="16.5" customHeight="1">
      <c r="B148" s="33"/>
      <c r="C148" s="132" t="s">
        <v>195</v>
      </c>
      <c r="D148" s="132" t="s">
        <v>146</v>
      </c>
      <c r="E148" s="133" t="s">
        <v>492</v>
      </c>
      <c r="F148" s="134" t="s">
        <v>493</v>
      </c>
      <c r="G148" s="135" t="s">
        <v>494</v>
      </c>
      <c r="H148" s="136">
        <v>7.6</v>
      </c>
      <c r="I148" s="137">
        <v>60.8</v>
      </c>
      <c r="J148" s="138">
        <f>ROUND(I148*H148,2)</f>
        <v>462.08</v>
      </c>
      <c r="K148" s="134" t="s">
        <v>150</v>
      </c>
      <c r="L148" s="33"/>
      <c r="M148" s="139" t="s">
        <v>19</v>
      </c>
      <c r="N148" s="140" t="s">
        <v>43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168</v>
      </c>
      <c r="AT148" s="143" t="s">
        <v>146</v>
      </c>
      <c r="AU148" s="143" t="s">
        <v>81</v>
      </c>
      <c r="AY148" s="18" t="s">
        <v>143</v>
      </c>
      <c r="BE148" s="144">
        <f>IF(N148="základní",J148,0)</f>
        <v>462.08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79</v>
      </c>
      <c r="BK148" s="144">
        <f>ROUND(I148*H148,2)</f>
        <v>462.08</v>
      </c>
      <c r="BL148" s="18" t="s">
        <v>168</v>
      </c>
      <c r="BM148" s="143" t="s">
        <v>2091</v>
      </c>
    </row>
    <row r="149" spans="2:65" s="1" customFormat="1">
      <c r="B149" s="33"/>
      <c r="D149" s="145" t="s">
        <v>152</v>
      </c>
      <c r="F149" s="146" t="s">
        <v>496</v>
      </c>
      <c r="I149" s="147"/>
      <c r="L149" s="33"/>
      <c r="M149" s="148"/>
      <c r="T149" s="54"/>
      <c r="AT149" s="18" t="s">
        <v>152</v>
      </c>
      <c r="AU149" s="18" t="s">
        <v>81</v>
      </c>
    </row>
    <row r="150" spans="2:65" s="12" customFormat="1">
      <c r="B150" s="159"/>
      <c r="D150" s="160" t="s">
        <v>158</v>
      </c>
      <c r="E150" s="161" t="s">
        <v>19</v>
      </c>
      <c r="F150" s="162" t="s">
        <v>246</v>
      </c>
      <c r="H150" s="161" t="s">
        <v>19</v>
      </c>
      <c r="I150" s="163"/>
      <c r="L150" s="159"/>
      <c r="M150" s="164"/>
      <c r="T150" s="165"/>
      <c r="AT150" s="161" t="s">
        <v>158</v>
      </c>
      <c r="AU150" s="161" t="s">
        <v>81</v>
      </c>
      <c r="AV150" s="12" t="s">
        <v>79</v>
      </c>
      <c r="AW150" s="12" t="s">
        <v>33</v>
      </c>
      <c r="AX150" s="12" t="s">
        <v>72</v>
      </c>
      <c r="AY150" s="161" t="s">
        <v>143</v>
      </c>
    </row>
    <row r="151" spans="2:65" s="12" customFormat="1">
      <c r="B151" s="159"/>
      <c r="D151" s="160" t="s">
        <v>158</v>
      </c>
      <c r="E151" s="161" t="s">
        <v>19</v>
      </c>
      <c r="F151" s="162" t="s">
        <v>467</v>
      </c>
      <c r="H151" s="161" t="s">
        <v>19</v>
      </c>
      <c r="I151" s="163"/>
      <c r="L151" s="159"/>
      <c r="M151" s="164"/>
      <c r="T151" s="165"/>
      <c r="AT151" s="161" t="s">
        <v>158</v>
      </c>
      <c r="AU151" s="161" t="s">
        <v>81</v>
      </c>
      <c r="AV151" s="12" t="s">
        <v>79</v>
      </c>
      <c r="AW151" s="12" t="s">
        <v>33</v>
      </c>
      <c r="AX151" s="12" t="s">
        <v>72</v>
      </c>
      <c r="AY151" s="161" t="s">
        <v>143</v>
      </c>
    </row>
    <row r="152" spans="2:65" s="12" customFormat="1">
      <c r="B152" s="159"/>
      <c r="D152" s="160" t="s">
        <v>158</v>
      </c>
      <c r="E152" s="161" t="s">
        <v>19</v>
      </c>
      <c r="F152" s="162" t="s">
        <v>2084</v>
      </c>
      <c r="H152" s="161" t="s">
        <v>19</v>
      </c>
      <c r="I152" s="163"/>
      <c r="L152" s="159"/>
      <c r="M152" s="164"/>
      <c r="T152" s="165"/>
      <c r="AT152" s="161" t="s">
        <v>158</v>
      </c>
      <c r="AU152" s="161" t="s">
        <v>81</v>
      </c>
      <c r="AV152" s="12" t="s">
        <v>79</v>
      </c>
      <c r="AW152" s="12" t="s">
        <v>33</v>
      </c>
      <c r="AX152" s="12" t="s">
        <v>72</v>
      </c>
      <c r="AY152" s="161" t="s">
        <v>143</v>
      </c>
    </row>
    <row r="153" spans="2:65" s="12" customFormat="1">
      <c r="B153" s="159"/>
      <c r="D153" s="160" t="s">
        <v>158</v>
      </c>
      <c r="E153" s="161" t="s">
        <v>19</v>
      </c>
      <c r="F153" s="162" t="s">
        <v>498</v>
      </c>
      <c r="H153" s="161" t="s">
        <v>19</v>
      </c>
      <c r="I153" s="163"/>
      <c r="L153" s="159"/>
      <c r="M153" s="164"/>
      <c r="T153" s="165"/>
      <c r="AT153" s="161" t="s">
        <v>158</v>
      </c>
      <c r="AU153" s="161" t="s">
        <v>81</v>
      </c>
      <c r="AV153" s="12" t="s">
        <v>79</v>
      </c>
      <c r="AW153" s="12" t="s">
        <v>33</v>
      </c>
      <c r="AX153" s="12" t="s">
        <v>72</v>
      </c>
      <c r="AY153" s="161" t="s">
        <v>143</v>
      </c>
    </row>
    <row r="154" spans="2:65" s="12" customFormat="1">
      <c r="B154" s="159"/>
      <c r="D154" s="160" t="s">
        <v>158</v>
      </c>
      <c r="E154" s="161" t="s">
        <v>19</v>
      </c>
      <c r="F154" s="162" t="s">
        <v>499</v>
      </c>
      <c r="H154" s="161" t="s">
        <v>19</v>
      </c>
      <c r="I154" s="163"/>
      <c r="L154" s="159"/>
      <c r="M154" s="164"/>
      <c r="T154" s="165"/>
      <c r="AT154" s="161" t="s">
        <v>158</v>
      </c>
      <c r="AU154" s="161" t="s">
        <v>81</v>
      </c>
      <c r="AV154" s="12" t="s">
        <v>79</v>
      </c>
      <c r="AW154" s="12" t="s">
        <v>33</v>
      </c>
      <c r="AX154" s="12" t="s">
        <v>72</v>
      </c>
      <c r="AY154" s="161" t="s">
        <v>143</v>
      </c>
    </row>
    <row r="155" spans="2:65" s="13" customFormat="1">
      <c r="B155" s="166"/>
      <c r="D155" s="160" t="s">
        <v>158</v>
      </c>
      <c r="E155" s="167" t="s">
        <v>19</v>
      </c>
      <c r="F155" s="168" t="s">
        <v>2092</v>
      </c>
      <c r="H155" s="169">
        <v>4</v>
      </c>
      <c r="I155" s="170"/>
      <c r="L155" s="166"/>
      <c r="M155" s="171"/>
      <c r="T155" s="172"/>
      <c r="AT155" s="167" t="s">
        <v>158</v>
      </c>
      <c r="AU155" s="167" t="s">
        <v>81</v>
      </c>
      <c r="AV155" s="13" t="s">
        <v>81</v>
      </c>
      <c r="AW155" s="13" t="s">
        <v>33</v>
      </c>
      <c r="AX155" s="13" t="s">
        <v>72</v>
      </c>
      <c r="AY155" s="167" t="s">
        <v>143</v>
      </c>
    </row>
    <row r="156" spans="2:65" s="13" customFormat="1">
      <c r="B156" s="166"/>
      <c r="D156" s="160" t="s">
        <v>158</v>
      </c>
      <c r="E156" s="167" t="s">
        <v>19</v>
      </c>
      <c r="F156" s="168" t="s">
        <v>2093</v>
      </c>
      <c r="H156" s="169">
        <v>3.6</v>
      </c>
      <c r="I156" s="170"/>
      <c r="L156" s="166"/>
      <c r="M156" s="171"/>
      <c r="T156" s="172"/>
      <c r="AT156" s="167" t="s">
        <v>158</v>
      </c>
      <c r="AU156" s="167" t="s">
        <v>81</v>
      </c>
      <c r="AV156" s="13" t="s">
        <v>81</v>
      </c>
      <c r="AW156" s="13" t="s">
        <v>33</v>
      </c>
      <c r="AX156" s="13" t="s">
        <v>72</v>
      </c>
      <c r="AY156" s="167" t="s">
        <v>143</v>
      </c>
    </row>
    <row r="157" spans="2:65" s="14" customFormat="1">
      <c r="B157" s="173"/>
      <c r="D157" s="160" t="s">
        <v>158</v>
      </c>
      <c r="E157" s="174" t="s">
        <v>19</v>
      </c>
      <c r="F157" s="175" t="s">
        <v>267</v>
      </c>
      <c r="H157" s="176">
        <v>7.6</v>
      </c>
      <c r="I157" s="177"/>
      <c r="L157" s="173"/>
      <c r="M157" s="178"/>
      <c r="T157" s="179"/>
      <c r="AT157" s="174" t="s">
        <v>158</v>
      </c>
      <c r="AU157" s="174" t="s">
        <v>81</v>
      </c>
      <c r="AV157" s="14" t="s">
        <v>168</v>
      </c>
      <c r="AW157" s="14" t="s">
        <v>33</v>
      </c>
      <c r="AX157" s="14" t="s">
        <v>79</v>
      </c>
      <c r="AY157" s="174" t="s">
        <v>143</v>
      </c>
    </row>
    <row r="158" spans="2:65" s="1" customFormat="1" ht="24.15" customHeight="1">
      <c r="B158" s="33"/>
      <c r="C158" s="132" t="s">
        <v>200</v>
      </c>
      <c r="D158" s="132" t="s">
        <v>146</v>
      </c>
      <c r="E158" s="133" t="s">
        <v>1634</v>
      </c>
      <c r="F158" s="134" t="s">
        <v>1635</v>
      </c>
      <c r="G158" s="135" t="s">
        <v>511</v>
      </c>
      <c r="H158" s="136">
        <v>1.4850000000000001</v>
      </c>
      <c r="I158" s="137">
        <v>783.6</v>
      </c>
      <c r="J158" s="138">
        <f>ROUND(I158*H158,2)</f>
        <v>1163.6500000000001</v>
      </c>
      <c r="K158" s="134" t="s">
        <v>150</v>
      </c>
      <c r="L158" s="33"/>
      <c r="M158" s="139" t="s">
        <v>19</v>
      </c>
      <c r="N158" s="140" t="s">
        <v>43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168</v>
      </c>
      <c r="AT158" s="143" t="s">
        <v>146</v>
      </c>
      <c r="AU158" s="143" t="s">
        <v>81</v>
      </c>
      <c r="AY158" s="18" t="s">
        <v>143</v>
      </c>
      <c r="BE158" s="144">
        <f>IF(N158="základní",J158,0)</f>
        <v>1163.6500000000001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79</v>
      </c>
      <c r="BK158" s="144">
        <f>ROUND(I158*H158,2)</f>
        <v>1163.6500000000001</v>
      </c>
      <c r="BL158" s="18" t="s">
        <v>168</v>
      </c>
      <c r="BM158" s="143" t="s">
        <v>2094</v>
      </c>
    </row>
    <row r="159" spans="2:65" s="1" customFormat="1">
      <c r="B159" s="33"/>
      <c r="D159" s="145" t="s">
        <v>152</v>
      </c>
      <c r="F159" s="146" t="s">
        <v>1637</v>
      </c>
      <c r="I159" s="147"/>
      <c r="L159" s="33"/>
      <c r="M159" s="148"/>
      <c r="T159" s="54"/>
      <c r="AT159" s="18" t="s">
        <v>152</v>
      </c>
      <c r="AU159" s="18" t="s">
        <v>81</v>
      </c>
    </row>
    <row r="160" spans="2:65" s="12" customFormat="1">
      <c r="B160" s="159"/>
      <c r="D160" s="160" t="s">
        <v>158</v>
      </c>
      <c r="E160" s="161" t="s">
        <v>19</v>
      </c>
      <c r="F160" s="162" t="s">
        <v>467</v>
      </c>
      <c r="H160" s="161" t="s">
        <v>19</v>
      </c>
      <c r="I160" s="163"/>
      <c r="L160" s="159"/>
      <c r="M160" s="164"/>
      <c r="T160" s="165"/>
      <c r="AT160" s="161" t="s">
        <v>158</v>
      </c>
      <c r="AU160" s="161" t="s">
        <v>81</v>
      </c>
      <c r="AV160" s="12" t="s">
        <v>79</v>
      </c>
      <c r="AW160" s="12" t="s">
        <v>33</v>
      </c>
      <c r="AX160" s="12" t="s">
        <v>72</v>
      </c>
      <c r="AY160" s="161" t="s">
        <v>143</v>
      </c>
    </row>
    <row r="161" spans="2:65" s="12" customFormat="1">
      <c r="B161" s="159"/>
      <c r="D161" s="160" t="s">
        <v>158</v>
      </c>
      <c r="E161" s="161" t="s">
        <v>19</v>
      </c>
      <c r="F161" s="162" t="s">
        <v>2084</v>
      </c>
      <c r="H161" s="161" t="s">
        <v>19</v>
      </c>
      <c r="I161" s="163"/>
      <c r="L161" s="159"/>
      <c r="M161" s="164"/>
      <c r="T161" s="165"/>
      <c r="AT161" s="161" t="s">
        <v>158</v>
      </c>
      <c r="AU161" s="161" t="s">
        <v>81</v>
      </c>
      <c r="AV161" s="12" t="s">
        <v>79</v>
      </c>
      <c r="AW161" s="12" t="s">
        <v>33</v>
      </c>
      <c r="AX161" s="12" t="s">
        <v>72</v>
      </c>
      <c r="AY161" s="161" t="s">
        <v>143</v>
      </c>
    </row>
    <row r="162" spans="2:65" s="12" customFormat="1">
      <c r="B162" s="159"/>
      <c r="D162" s="160" t="s">
        <v>158</v>
      </c>
      <c r="E162" s="161" t="s">
        <v>19</v>
      </c>
      <c r="F162" s="162" t="s">
        <v>2066</v>
      </c>
      <c r="H162" s="161" t="s">
        <v>19</v>
      </c>
      <c r="I162" s="163"/>
      <c r="L162" s="159"/>
      <c r="M162" s="164"/>
      <c r="T162" s="165"/>
      <c r="AT162" s="161" t="s">
        <v>158</v>
      </c>
      <c r="AU162" s="161" t="s">
        <v>81</v>
      </c>
      <c r="AV162" s="12" t="s">
        <v>79</v>
      </c>
      <c r="AW162" s="12" t="s">
        <v>33</v>
      </c>
      <c r="AX162" s="12" t="s">
        <v>72</v>
      </c>
      <c r="AY162" s="161" t="s">
        <v>143</v>
      </c>
    </row>
    <row r="163" spans="2:65" s="12" customFormat="1">
      <c r="B163" s="159"/>
      <c r="D163" s="160" t="s">
        <v>158</v>
      </c>
      <c r="E163" s="161" t="s">
        <v>19</v>
      </c>
      <c r="F163" s="162" t="s">
        <v>2095</v>
      </c>
      <c r="H163" s="161" t="s">
        <v>19</v>
      </c>
      <c r="I163" s="163"/>
      <c r="L163" s="159"/>
      <c r="M163" s="164"/>
      <c r="T163" s="165"/>
      <c r="AT163" s="161" t="s">
        <v>158</v>
      </c>
      <c r="AU163" s="161" t="s">
        <v>81</v>
      </c>
      <c r="AV163" s="12" t="s">
        <v>79</v>
      </c>
      <c r="AW163" s="12" t="s">
        <v>33</v>
      </c>
      <c r="AX163" s="12" t="s">
        <v>72</v>
      </c>
      <c r="AY163" s="161" t="s">
        <v>143</v>
      </c>
    </row>
    <row r="164" spans="2:65" s="13" customFormat="1">
      <c r="B164" s="166"/>
      <c r="D164" s="160" t="s">
        <v>158</v>
      </c>
      <c r="E164" s="167" t="s">
        <v>19</v>
      </c>
      <c r="F164" s="168" t="s">
        <v>2096</v>
      </c>
      <c r="H164" s="169">
        <v>11.25</v>
      </c>
      <c r="I164" s="170"/>
      <c r="L164" s="166"/>
      <c r="M164" s="171"/>
      <c r="T164" s="172"/>
      <c r="AT164" s="167" t="s">
        <v>158</v>
      </c>
      <c r="AU164" s="167" t="s">
        <v>81</v>
      </c>
      <c r="AV164" s="13" t="s">
        <v>81</v>
      </c>
      <c r="AW164" s="13" t="s">
        <v>33</v>
      </c>
      <c r="AX164" s="13" t="s">
        <v>72</v>
      </c>
      <c r="AY164" s="167" t="s">
        <v>143</v>
      </c>
    </row>
    <row r="165" spans="2:65" s="12" customFormat="1">
      <c r="B165" s="159"/>
      <c r="D165" s="160" t="s">
        <v>158</v>
      </c>
      <c r="E165" s="161" t="s">
        <v>19</v>
      </c>
      <c r="F165" s="162" t="s">
        <v>1617</v>
      </c>
      <c r="H165" s="161" t="s">
        <v>19</v>
      </c>
      <c r="I165" s="163"/>
      <c r="L165" s="159"/>
      <c r="M165" s="164"/>
      <c r="T165" s="165"/>
      <c r="AT165" s="161" t="s">
        <v>158</v>
      </c>
      <c r="AU165" s="161" t="s">
        <v>81</v>
      </c>
      <c r="AV165" s="12" t="s">
        <v>79</v>
      </c>
      <c r="AW165" s="12" t="s">
        <v>33</v>
      </c>
      <c r="AX165" s="12" t="s">
        <v>72</v>
      </c>
      <c r="AY165" s="161" t="s">
        <v>143</v>
      </c>
    </row>
    <row r="166" spans="2:65" s="13" customFormat="1">
      <c r="B166" s="166"/>
      <c r="D166" s="160" t="s">
        <v>158</v>
      </c>
      <c r="E166" s="167" t="s">
        <v>19</v>
      </c>
      <c r="F166" s="168" t="s">
        <v>2097</v>
      </c>
      <c r="H166" s="169">
        <v>3.6</v>
      </c>
      <c r="I166" s="170"/>
      <c r="L166" s="166"/>
      <c r="M166" s="171"/>
      <c r="T166" s="172"/>
      <c r="AT166" s="167" t="s">
        <v>158</v>
      </c>
      <c r="AU166" s="167" t="s">
        <v>81</v>
      </c>
      <c r="AV166" s="13" t="s">
        <v>81</v>
      </c>
      <c r="AW166" s="13" t="s">
        <v>33</v>
      </c>
      <c r="AX166" s="13" t="s">
        <v>72</v>
      </c>
      <c r="AY166" s="167" t="s">
        <v>143</v>
      </c>
    </row>
    <row r="167" spans="2:65" s="15" customFormat="1">
      <c r="B167" s="186"/>
      <c r="D167" s="160" t="s">
        <v>158</v>
      </c>
      <c r="E167" s="187" t="s">
        <v>19</v>
      </c>
      <c r="F167" s="188" t="s">
        <v>533</v>
      </c>
      <c r="H167" s="189">
        <v>14.85</v>
      </c>
      <c r="I167" s="190"/>
      <c r="L167" s="186"/>
      <c r="M167" s="191"/>
      <c r="T167" s="192"/>
      <c r="AT167" s="187" t="s">
        <v>158</v>
      </c>
      <c r="AU167" s="187" t="s">
        <v>81</v>
      </c>
      <c r="AV167" s="15" t="s">
        <v>163</v>
      </c>
      <c r="AW167" s="15" t="s">
        <v>33</v>
      </c>
      <c r="AX167" s="15" t="s">
        <v>72</v>
      </c>
      <c r="AY167" s="187" t="s">
        <v>143</v>
      </c>
    </row>
    <row r="168" spans="2:65" s="13" customFormat="1">
      <c r="B168" s="166"/>
      <c r="D168" s="160" t="s">
        <v>158</v>
      </c>
      <c r="E168" s="167" t="s">
        <v>19</v>
      </c>
      <c r="F168" s="168" t="s">
        <v>2098</v>
      </c>
      <c r="H168" s="169">
        <v>1.4850000000000001</v>
      </c>
      <c r="I168" s="170"/>
      <c r="L168" s="166"/>
      <c r="M168" s="171"/>
      <c r="T168" s="172"/>
      <c r="AT168" s="167" t="s">
        <v>158</v>
      </c>
      <c r="AU168" s="167" t="s">
        <v>81</v>
      </c>
      <c r="AV168" s="13" t="s">
        <v>81</v>
      </c>
      <c r="AW168" s="13" t="s">
        <v>33</v>
      </c>
      <c r="AX168" s="13" t="s">
        <v>79</v>
      </c>
      <c r="AY168" s="167" t="s">
        <v>143</v>
      </c>
    </row>
    <row r="169" spans="2:65" s="1" customFormat="1" ht="24.15" customHeight="1">
      <c r="B169" s="33"/>
      <c r="C169" s="132" t="s">
        <v>8</v>
      </c>
      <c r="D169" s="132" t="s">
        <v>146</v>
      </c>
      <c r="E169" s="133" t="s">
        <v>1641</v>
      </c>
      <c r="F169" s="134" t="s">
        <v>1642</v>
      </c>
      <c r="G169" s="135" t="s">
        <v>511</v>
      </c>
      <c r="H169" s="136">
        <v>2.5499999999999998</v>
      </c>
      <c r="I169" s="137">
        <v>653</v>
      </c>
      <c r="J169" s="138">
        <f>ROUND(I169*H169,2)</f>
        <v>1665.15</v>
      </c>
      <c r="K169" s="134" t="s">
        <v>150</v>
      </c>
      <c r="L169" s="33"/>
      <c r="M169" s="139" t="s">
        <v>19</v>
      </c>
      <c r="N169" s="140" t="s">
        <v>43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168</v>
      </c>
      <c r="AT169" s="143" t="s">
        <v>146</v>
      </c>
      <c r="AU169" s="143" t="s">
        <v>81</v>
      </c>
      <c r="AY169" s="18" t="s">
        <v>143</v>
      </c>
      <c r="BE169" s="144">
        <f>IF(N169="základní",J169,0)</f>
        <v>1665.15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1665.15</v>
      </c>
      <c r="BL169" s="18" t="s">
        <v>168</v>
      </c>
      <c r="BM169" s="143" t="s">
        <v>2099</v>
      </c>
    </row>
    <row r="170" spans="2:65" s="1" customFormat="1">
      <c r="B170" s="33"/>
      <c r="D170" s="145" t="s">
        <v>152</v>
      </c>
      <c r="F170" s="146" t="s">
        <v>1644</v>
      </c>
      <c r="I170" s="147"/>
      <c r="L170" s="33"/>
      <c r="M170" s="148"/>
      <c r="T170" s="54"/>
      <c r="AT170" s="18" t="s">
        <v>152</v>
      </c>
      <c r="AU170" s="18" t="s">
        <v>81</v>
      </c>
    </row>
    <row r="171" spans="2:65" s="12" customFormat="1">
      <c r="B171" s="159"/>
      <c r="D171" s="160" t="s">
        <v>158</v>
      </c>
      <c r="E171" s="161" t="s">
        <v>19</v>
      </c>
      <c r="F171" s="162" t="s">
        <v>467</v>
      </c>
      <c r="H171" s="161" t="s">
        <v>19</v>
      </c>
      <c r="I171" s="163"/>
      <c r="L171" s="159"/>
      <c r="M171" s="164"/>
      <c r="T171" s="165"/>
      <c r="AT171" s="161" t="s">
        <v>158</v>
      </c>
      <c r="AU171" s="161" t="s">
        <v>81</v>
      </c>
      <c r="AV171" s="12" t="s">
        <v>79</v>
      </c>
      <c r="AW171" s="12" t="s">
        <v>33</v>
      </c>
      <c r="AX171" s="12" t="s">
        <v>72</v>
      </c>
      <c r="AY171" s="161" t="s">
        <v>143</v>
      </c>
    </row>
    <row r="172" spans="2:65" s="12" customFormat="1">
      <c r="B172" s="159"/>
      <c r="D172" s="160" t="s">
        <v>158</v>
      </c>
      <c r="E172" s="161" t="s">
        <v>19</v>
      </c>
      <c r="F172" s="162" t="s">
        <v>2084</v>
      </c>
      <c r="H172" s="161" t="s">
        <v>19</v>
      </c>
      <c r="I172" s="163"/>
      <c r="L172" s="159"/>
      <c r="M172" s="164"/>
      <c r="T172" s="165"/>
      <c r="AT172" s="161" t="s">
        <v>158</v>
      </c>
      <c r="AU172" s="161" t="s">
        <v>81</v>
      </c>
      <c r="AV172" s="12" t="s">
        <v>79</v>
      </c>
      <c r="AW172" s="12" t="s">
        <v>33</v>
      </c>
      <c r="AX172" s="12" t="s">
        <v>72</v>
      </c>
      <c r="AY172" s="161" t="s">
        <v>143</v>
      </c>
    </row>
    <row r="173" spans="2:65" s="12" customFormat="1">
      <c r="B173" s="159"/>
      <c r="D173" s="160" t="s">
        <v>158</v>
      </c>
      <c r="E173" s="161" t="s">
        <v>19</v>
      </c>
      <c r="F173" s="162" t="s">
        <v>2066</v>
      </c>
      <c r="H173" s="161" t="s">
        <v>19</v>
      </c>
      <c r="I173" s="163"/>
      <c r="L173" s="159"/>
      <c r="M173" s="164"/>
      <c r="T173" s="165"/>
      <c r="AT173" s="161" t="s">
        <v>158</v>
      </c>
      <c r="AU173" s="161" t="s">
        <v>81</v>
      </c>
      <c r="AV173" s="12" t="s">
        <v>79</v>
      </c>
      <c r="AW173" s="12" t="s">
        <v>33</v>
      </c>
      <c r="AX173" s="12" t="s">
        <v>72</v>
      </c>
      <c r="AY173" s="161" t="s">
        <v>143</v>
      </c>
    </row>
    <row r="174" spans="2:65" s="12" customFormat="1">
      <c r="B174" s="159"/>
      <c r="D174" s="160" t="s">
        <v>158</v>
      </c>
      <c r="E174" s="161" t="s">
        <v>19</v>
      </c>
      <c r="F174" s="162" t="s">
        <v>2095</v>
      </c>
      <c r="H174" s="161" t="s">
        <v>19</v>
      </c>
      <c r="I174" s="163"/>
      <c r="L174" s="159"/>
      <c r="M174" s="164"/>
      <c r="T174" s="165"/>
      <c r="AT174" s="161" t="s">
        <v>158</v>
      </c>
      <c r="AU174" s="161" t="s">
        <v>81</v>
      </c>
      <c r="AV174" s="12" t="s">
        <v>79</v>
      </c>
      <c r="AW174" s="12" t="s">
        <v>33</v>
      </c>
      <c r="AX174" s="12" t="s">
        <v>72</v>
      </c>
      <c r="AY174" s="161" t="s">
        <v>143</v>
      </c>
    </row>
    <row r="175" spans="2:65" s="13" customFormat="1">
      <c r="B175" s="166"/>
      <c r="D175" s="160" t="s">
        <v>158</v>
      </c>
      <c r="E175" s="167" t="s">
        <v>19</v>
      </c>
      <c r="F175" s="168" t="s">
        <v>2100</v>
      </c>
      <c r="H175" s="169">
        <v>25.5</v>
      </c>
      <c r="I175" s="170"/>
      <c r="L175" s="166"/>
      <c r="M175" s="171"/>
      <c r="T175" s="172"/>
      <c r="AT175" s="167" t="s">
        <v>158</v>
      </c>
      <c r="AU175" s="167" t="s">
        <v>81</v>
      </c>
      <c r="AV175" s="13" t="s">
        <v>81</v>
      </c>
      <c r="AW175" s="13" t="s">
        <v>33</v>
      </c>
      <c r="AX175" s="13" t="s">
        <v>72</v>
      </c>
      <c r="AY175" s="167" t="s">
        <v>143</v>
      </c>
    </row>
    <row r="176" spans="2:65" s="15" customFormat="1">
      <c r="B176" s="186"/>
      <c r="D176" s="160" t="s">
        <v>158</v>
      </c>
      <c r="E176" s="187" t="s">
        <v>19</v>
      </c>
      <c r="F176" s="188" t="s">
        <v>533</v>
      </c>
      <c r="H176" s="189">
        <v>25.5</v>
      </c>
      <c r="I176" s="190"/>
      <c r="L176" s="186"/>
      <c r="M176" s="191"/>
      <c r="T176" s="192"/>
      <c r="AT176" s="187" t="s">
        <v>158</v>
      </c>
      <c r="AU176" s="187" t="s">
        <v>81</v>
      </c>
      <c r="AV176" s="15" t="s">
        <v>163</v>
      </c>
      <c r="AW176" s="15" t="s">
        <v>33</v>
      </c>
      <c r="AX176" s="15" t="s">
        <v>72</v>
      </c>
      <c r="AY176" s="187" t="s">
        <v>143</v>
      </c>
    </row>
    <row r="177" spans="2:65" s="13" customFormat="1">
      <c r="B177" s="166"/>
      <c r="D177" s="160" t="s">
        <v>158</v>
      </c>
      <c r="E177" s="167" t="s">
        <v>19</v>
      </c>
      <c r="F177" s="168" t="s">
        <v>2101</v>
      </c>
      <c r="H177" s="169">
        <v>2.5499999999999998</v>
      </c>
      <c r="I177" s="170"/>
      <c r="L177" s="166"/>
      <c r="M177" s="171"/>
      <c r="T177" s="172"/>
      <c r="AT177" s="167" t="s">
        <v>158</v>
      </c>
      <c r="AU177" s="167" t="s">
        <v>81</v>
      </c>
      <c r="AV177" s="13" t="s">
        <v>81</v>
      </c>
      <c r="AW177" s="13" t="s">
        <v>33</v>
      </c>
      <c r="AX177" s="13" t="s">
        <v>79</v>
      </c>
      <c r="AY177" s="167" t="s">
        <v>143</v>
      </c>
    </row>
    <row r="178" spans="2:65" s="1" customFormat="1" ht="24.15" customHeight="1">
      <c r="B178" s="33"/>
      <c r="C178" s="132" t="s">
        <v>208</v>
      </c>
      <c r="D178" s="132" t="s">
        <v>146</v>
      </c>
      <c r="E178" s="133" t="s">
        <v>1647</v>
      </c>
      <c r="F178" s="134" t="s">
        <v>1648</v>
      </c>
      <c r="G178" s="135" t="s">
        <v>511</v>
      </c>
      <c r="H178" s="136">
        <v>4.4550000000000001</v>
      </c>
      <c r="I178" s="137">
        <v>1442</v>
      </c>
      <c r="J178" s="138">
        <f>ROUND(I178*H178,2)</f>
        <v>6424.11</v>
      </c>
      <c r="K178" s="134" t="s">
        <v>150</v>
      </c>
      <c r="L178" s="33"/>
      <c r="M178" s="139" t="s">
        <v>19</v>
      </c>
      <c r="N178" s="140" t="s">
        <v>43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168</v>
      </c>
      <c r="AT178" s="143" t="s">
        <v>146</v>
      </c>
      <c r="AU178" s="143" t="s">
        <v>81</v>
      </c>
      <c r="AY178" s="18" t="s">
        <v>143</v>
      </c>
      <c r="BE178" s="144">
        <f>IF(N178="základní",J178,0)</f>
        <v>6424.11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79</v>
      </c>
      <c r="BK178" s="144">
        <f>ROUND(I178*H178,2)</f>
        <v>6424.11</v>
      </c>
      <c r="BL178" s="18" t="s">
        <v>168</v>
      </c>
      <c r="BM178" s="143" t="s">
        <v>2102</v>
      </c>
    </row>
    <row r="179" spans="2:65" s="1" customFormat="1">
      <c r="B179" s="33"/>
      <c r="D179" s="145" t="s">
        <v>152</v>
      </c>
      <c r="F179" s="146" t="s">
        <v>1650</v>
      </c>
      <c r="I179" s="147"/>
      <c r="L179" s="33"/>
      <c r="M179" s="148"/>
      <c r="T179" s="54"/>
      <c r="AT179" s="18" t="s">
        <v>152</v>
      </c>
      <c r="AU179" s="18" t="s">
        <v>81</v>
      </c>
    </row>
    <row r="180" spans="2:65" s="12" customFormat="1">
      <c r="B180" s="159"/>
      <c r="D180" s="160" t="s">
        <v>158</v>
      </c>
      <c r="E180" s="161" t="s">
        <v>19</v>
      </c>
      <c r="F180" s="162" t="s">
        <v>1651</v>
      </c>
      <c r="H180" s="161" t="s">
        <v>19</v>
      </c>
      <c r="I180" s="163"/>
      <c r="L180" s="159"/>
      <c r="M180" s="164"/>
      <c r="T180" s="165"/>
      <c r="AT180" s="161" t="s">
        <v>158</v>
      </c>
      <c r="AU180" s="161" t="s">
        <v>81</v>
      </c>
      <c r="AV180" s="12" t="s">
        <v>79</v>
      </c>
      <c r="AW180" s="12" t="s">
        <v>33</v>
      </c>
      <c r="AX180" s="12" t="s">
        <v>72</v>
      </c>
      <c r="AY180" s="161" t="s">
        <v>143</v>
      </c>
    </row>
    <row r="181" spans="2:65" s="13" customFormat="1">
      <c r="B181" s="166"/>
      <c r="D181" s="160" t="s">
        <v>158</v>
      </c>
      <c r="E181" s="167" t="s">
        <v>19</v>
      </c>
      <c r="F181" s="168" t="s">
        <v>2103</v>
      </c>
      <c r="H181" s="169">
        <v>4.4550000000000001</v>
      </c>
      <c r="I181" s="170"/>
      <c r="L181" s="166"/>
      <c r="M181" s="171"/>
      <c r="T181" s="172"/>
      <c r="AT181" s="167" t="s">
        <v>158</v>
      </c>
      <c r="AU181" s="167" t="s">
        <v>81</v>
      </c>
      <c r="AV181" s="13" t="s">
        <v>81</v>
      </c>
      <c r="AW181" s="13" t="s">
        <v>33</v>
      </c>
      <c r="AX181" s="13" t="s">
        <v>79</v>
      </c>
      <c r="AY181" s="167" t="s">
        <v>143</v>
      </c>
    </row>
    <row r="182" spans="2:65" s="1" customFormat="1" ht="24.15" customHeight="1">
      <c r="B182" s="33"/>
      <c r="C182" s="132" t="s">
        <v>213</v>
      </c>
      <c r="D182" s="132" t="s">
        <v>146</v>
      </c>
      <c r="E182" s="133" t="s">
        <v>1653</v>
      </c>
      <c r="F182" s="134" t="s">
        <v>1654</v>
      </c>
      <c r="G182" s="135" t="s">
        <v>511</v>
      </c>
      <c r="H182" s="136">
        <v>7.65</v>
      </c>
      <c r="I182" s="137">
        <v>1030</v>
      </c>
      <c r="J182" s="138">
        <f>ROUND(I182*H182,2)</f>
        <v>7879.5</v>
      </c>
      <c r="K182" s="134" t="s">
        <v>150</v>
      </c>
      <c r="L182" s="33"/>
      <c r="M182" s="139" t="s">
        <v>19</v>
      </c>
      <c r="N182" s="140" t="s">
        <v>43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168</v>
      </c>
      <c r="AT182" s="143" t="s">
        <v>146</v>
      </c>
      <c r="AU182" s="143" t="s">
        <v>81</v>
      </c>
      <c r="AY182" s="18" t="s">
        <v>143</v>
      </c>
      <c r="BE182" s="144">
        <f>IF(N182="základní",J182,0)</f>
        <v>7879.5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79</v>
      </c>
      <c r="BK182" s="144">
        <f>ROUND(I182*H182,2)</f>
        <v>7879.5</v>
      </c>
      <c r="BL182" s="18" t="s">
        <v>168</v>
      </c>
      <c r="BM182" s="143" t="s">
        <v>2104</v>
      </c>
    </row>
    <row r="183" spans="2:65" s="1" customFormat="1">
      <c r="B183" s="33"/>
      <c r="D183" s="145" t="s">
        <v>152</v>
      </c>
      <c r="F183" s="146" t="s">
        <v>1656</v>
      </c>
      <c r="I183" s="147"/>
      <c r="L183" s="33"/>
      <c r="M183" s="148"/>
      <c r="T183" s="54"/>
      <c r="AT183" s="18" t="s">
        <v>152</v>
      </c>
      <c r="AU183" s="18" t="s">
        <v>81</v>
      </c>
    </row>
    <row r="184" spans="2:65" s="12" customFormat="1">
      <c r="B184" s="159"/>
      <c r="D184" s="160" t="s">
        <v>158</v>
      </c>
      <c r="E184" s="161" t="s">
        <v>19</v>
      </c>
      <c r="F184" s="162" t="s">
        <v>1657</v>
      </c>
      <c r="H184" s="161" t="s">
        <v>19</v>
      </c>
      <c r="I184" s="163"/>
      <c r="L184" s="159"/>
      <c r="M184" s="164"/>
      <c r="T184" s="165"/>
      <c r="AT184" s="161" t="s">
        <v>158</v>
      </c>
      <c r="AU184" s="161" t="s">
        <v>81</v>
      </c>
      <c r="AV184" s="12" t="s">
        <v>79</v>
      </c>
      <c r="AW184" s="12" t="s">
        <v>33</v>
      </c>
      <c r="AX184" s="12" t="s">
        <v>72</v>
      </c>
      <c r="AY184" s="161" t="s">
        <v>143</v>
      </c>
    </row>
    <row r="185" spans="2:65" s="13" customFormat="1">
      <c r="B185" s="166"/>
      <c r="D185" s="160" t="s">
        <v>158</v>
      </c>
      <c r="E185" s="167" t="s">
        <v>19</v>
      </c>
      <c r="F185" s="168" t="s">
        <v>2105</v>
      </c>
      <c r="H185" s="169">
        <v>7.65</v>
      </c>
      <c r="I185" s="170"/>
      <c r="L185" s="166"/>
      <c r="M185" s="171"/>
      <c r="T185" s="172"/>
      <c r="AT185" s="167" t="s">
        <v>158</v>
      </c>
      <c r="AU185" s="167" t="s">
        <v>81</v>
      </c>
      <c r="AV185" s="13" t="s">
        <v>81</v>
      </c>
      <c r="AW185" s="13" t="s">
        <v>33</v>
      </c>
      <c r="AX185" s="13" t="s">
        <v>79</v>
      </c>
      <c r="AY185" s="167" t="s">
        <v>143</v>
      </c>
    </row>
    <row r="186" spans="2:65" s="1" customFormat="1" ht="24.15" customHeight="1">
      <c r="B186" s="33"/>
      <c r="C186" s="132" t="s">
        <v>218</v>
      </c>
      <c r="D186" s="132" t="s">
        <v>146</v>
      </c>
      <c r="E186" s="133" t="s">
        <v>1659</v>
      </c>
      <c r="F186" s="134" t="s">
        <v>1660</v>
      </c>
      <c r="G186" s="135" t="s">
        <v>511</v>
      </c>
      <c r="H186" s="136">
        <v>4.4550000000000001</v>
      </c>
      <c r="I186" s="137">
        <v>1836</v>
      </c>
      <c r="J186" s="138">
        <f>ROUND(I186*H186,2)</f>
        <v>8179.38</v>
      </c>
      <c r="K186" s="134" t="s">
        <v>150</v>
      </c>
      <c r="L186" s="33"/>
      <c r="M186" s="139" t="s">
        <v>19</v>
      </c>
      <c r="N186" s="140" t="s">
        <v>43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168</v>
      </c>
      <c r="AT186" s="143" t="s">
        <v>146</v>
      </c>
      <c r="AU186" s="143" t="s">
        <v>81</v>
      </c>
      <c r="AY186" s="18" t="s">
        <v>143</v>
      </c>
      <c r="BE186" s="144">
        <f>IF(N186="základní",J186,0)</f>
        <v>8179.38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79</v>
      </c>
      <c r="BK186" s="144">
        <f>ROUND(I186*H186,2)</f>
        <v>8179.38</v>
      </c>
      <c r="BL186" s="18" t="s">
        <v>168</v>
      </c>
      <c r="BM186" s="143" t="s">
        <v>2106</v>
      </c>
    </row>
    <row r="187" spans="2:65" s="1" customFormat="1">
      <c r="B187" s="33"/>
      <c r="D187" s="145" t="s">
        <v>152</v>
      </c>
      <c r="F187" s="146" t="s">
        <v>1662</v>
      </c>
      <c r="I187" s="147"/>
      <c r="L187" s="33"/>
      <c r="M187" s="148"/>
      <c r="T187" s="54"/>
      <c r="AT187" s="18" t="s">
        <v>152</v>
      </c>
      <c r="AU187" s="18" t="s">
        <v>81</v>
      </c>
    </row>
    <row r="188" spans="2:65" s="12" customFormat="1">
      <c r="B188" s="159"/>
      <c r="D188" s="160" t="s">
        <v>158</v>
      </c>
      <c r="E188" s="161" t="s">
        <v>19</v>
      </c>
      <c r="F188" s="162" t="s">
        <v>1651</v>
      </c>
      <c r="H188" s="161" t="s">
        <v>19</v>
      </c>
      <c r="I188" s="163"/>
      <c r="L188" s="159"/>
      <c r="M188" s="164"/>
      <c r="T188" s="165"/>
      <c r="AT188" s="161" t="s">
        <v>158</v>
      </c>
      <c r="AU188" s="161" t="s">
        <v>81</v>
      </c>
      <c r="AV188" s="12" t="s">
        <v>79</v>
      </c>
      <c r="AW188" s="12" t="s">
        <v>33</v>
      </c>
      <c r="AX188" s="12" t="s">
        <v>72</v>
      </c>
      <c r="AY188" s="161" t="s">
        <v>143</v>
      </c>
    </row>
    <row r="189" spans="2:65" s="13" customFormat="1">
      <c r="B189" s="166"/>
      <c r="D189" s="160" t="s">
        <v>158</v>
      </c>
      <c r="E189" s="167" t="s">
        <v>19</v>
      </c>
      <c r="F189" s="168" t="s">
        <v>2107</v>
      </c>
      <c r="H189" s="169">
        <v>4.4550000000000001</v>
      </c>
      <c r="I189" s="170"/>
      <c r="L189" s="166"/>
      <c r="M189" s="171"/>
      <c r="T189" s="172"/>
      <c r="AT189" s="167" t="s">
        <v>158</v>
      </c>
      <c r="AU189" s="167" t="s">
        <v>81</v>
      </c>
      <c r="AV189" s="13" t="s">
        <v>81</v>
      </c>
      <c r="AW189" s="13" t="s">
        <v>33</v>
      </c>
      <c r="AX189" s="13" t="s">
        <v>79</v>
      </c>
      <c r="AY189" s="167" t="s">
        <v>143</v>
      </c>
    </row>
    <row r="190" spans="2:65" s="1" customFormat="1" ht="24.15" customHeight="1">
      <c r="B190" s="33"/>
      <c r="C190" s="132" t="s">
        <v>223</v>
      </c>
      <c r="D190" s="132" t="s">
        <v>146</v>
      </c>
      <c r="E190" s="133" t="s">
        <v>1664</v>
      </c>
      <c r="F190" s="134" t="s">
        <v>1665</v>
      </c>
      <c r="G190" s="135" t="s">
        <v>511</v>
      </c>
      <c r="H190" s="136">
        <v>7.65</v>
      </c>
      <c r="I190" s="137">
        <v>1360</v>
      </c>
      <c r="J190" s="138">
        <f>ROUND(I190*H190,2)</f>
        <v>10404</v>
      </c>
      <c r="K190" s="134" t="s">
        <v>150</v>
      </c>
      <c r="L190" s="33"/>
      <c r="M190" s="139" t="s">
        <v>19</v>
      </c>
      <c r="N190" s="140" t="s">
        <v>43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168</v>
      </c>
      <c r="AT190" s="143" t="s">
        <v>146</v>
      </c>
      <c r="AU190" s="143" t="s">
        <v>81</v>
      </c>
      <c r="AY190" s="18" t="s">
        <v>143</v>
      </c>
      <c r="BE190" s="144">
        <f>IF(N190="základní",J190,0)</f>
        <v>10404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79</v>
      </c>
      <c r="BK190" s="144">
        <f>ROUND(I190*H190,2)</f>
        <v>10404</v>
      </c>
      <c r="BL190" s="18" t="s">
        <v>168</v>
      </c>
      <c r="BM190" s="143" t="s">
        <v>2108</v>
      </c>
    </row>
    <row r="191" spans="2:65" s="1" customFormat="1">
      <c r="B191" s="33"/>
      <c r="D191" s="145" t="s">
        <v>152</v>
      </c>
      <c r="F191" s="146" t="s">
        <v>1667</v>
      </c>
      <c r="I191" s="147"/>
      <c r="L191" s="33"/>
      <c r="M191" s="148"/>
      <c r="T191" s="54"/>
      <c r="AT191" s="18" t="s">
        <v>152</v>
      </c>
      <c r="AU191" s="18" t="s">
        <v>81</v>
      </c>
    </row>
    <row r="192" spans="2:65" s="12" customFormat="1">
      <c r="B192" s="159"/>
      <c r="D192" s="160" t="s">
        <v>158</v>
      </c>
      <c r="E192" s="161" t="s">
        <v>19</v>
      </c>
      <c r="F192" s="162" t="s">
        <v>1657</v>
      </c>
      <c r="H192" s="161" t="s">
        <v>19</v>
      </c>
      <c r="I192" s="163"/>
      <c r="L192" s="159"/>
      <c r="M192" s="164"/>
      <c r="T192" s="165"/>
      <c r="AT192" s="161" t="s">
        <v>158</v>
      </c>
      <c r="AU192" s="161" t="s">
        <v>81</v>
      </c>
      <c r="AV192" s="12" t="s">
        <v>79</v>
      </c>
      <c r="AW192" s="12" t="s">
        <v>33</v>
      </c>
      <c r="AX192" s="12" t="s">
        <v>72</v>
      </c>
      <c r="AY192" s="161" t="s">
        <v>143</v>
      </c>
    </row>
    <row r="193" spans="2:65" s="13" customFormat="1">
      <c r="B193" s="166"/>
      <c r="D193" s="160" t="s">
        <v>158</v>
      </c>
      <c r="E193" s="167" t="s">
        <v>19</v>
      </c>
      <c r="F193" s="168" t="s">
        <v>2109</v>
      </c>
      <c r="H193" s="169">
        <v>7.65</v>
      </c>
      <c r="I193" s="170"/>
      <c r="L193" s="166"/>
      <c r="M193" s="171"/>
      <c r="T193" s="172"/>
      <c r="AT193" s="167" t="s">
        <v>158</v>
      </c>
      <c r="AU193" s="167" t="s">
        <v>81</v>
      </c>
      <c r="AV193" s="13" t="s">
        <v>81</v>
      </c>
      <c r="AW193" s="13" t="s">
        <v>33</v>
      </c>
      <c r="AX193" s="13" t="s">
        <v>79</v>
      </c>
      <c r="AY193" s="167" t="s">
        <v>143</v>
      </c>
    </row>
    <row r="194" spans="2:65" s="1" customFormat="1" ht="24.15" customHeight="1">
      <c r="B194" s="33"/>
      <c r="C194" s="132" t="s">
        <v>228</v>
      </c>
      <c r="D194" s="132" t="s">
        <v>146</v>
      </c>
      <c r="E194" s="133" t="s">
        <v>1669</v>
      </c>
      <c r="F194" s="134" t="s">
        <v>1670</v>
      </c>
      <c r="G194" s="135" t="s">
        <v>511</v>
      </c>
      <c r="H194" s="136">
        <v>2.97</v>
      </c>
      <c r="I194" s="137">
        <v>2787.5</v>
      </c>
      <c r="J194" s="138">
        <f>ROUND(I194*H194,2)</f>
        <v>8278.8799999999992</v>
      </c>
      <c r="K194" s="134" t="s">
        <v>150</v>
      </c>
      <c r="L194" s="33"/>
      <c r="M194" s="139" t="s">
        <v>19</v>
      </c>
      <c r="N194" s="140" t="s">
        <v>43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168</v>
      </c>
      <c r="AT194" s="143" t="s">
        <v>146</v>
      </c>
      <c r="AU194" s="143" t="s">
        <v>81</v>
      </c>
      <c r="AY194" s="18" t="s">
        <v>143</v>
      </c>
      <c r="BE194" s="144">
        <f>IF(N194="základní",J194,0)</f>
        <v>8278.8799999999992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79</v>
      </c>
      <c r="BK194" s="144">
        <f>ROUND(I194*H194,2)</f>
        <v>8278.8799999999992</v>
      </c>
      <c r="BL194" s="18" t="s">
        <v>168</v>
      </c>
      <c r="BM194" s="143" t="s">
        <v>2110</v>
      </c>
    </row>
    <row r="195" spans="2:65" s="1" customFormat="1">
      <c r="B195" s="33"/>
      <c r="D195" s="145" t="s">
        <v>152</v>
      </c>
      <c r="F195" s="146" t="s">
        <v>1672</v>
      </c>
      <c r="I195" s="147"/>
      <c r="L195" s="33"/>
      <c r="M195" s="148"/>
      <c r="T195" s="54"/>
      <c r="AT195" s="18" t="s">
        <v>152</v>
      </c>
      <c r="AU195" s="18" t="s">
        <v>81</v>
      </c>
    </row>
    <row r="196" spans="2:65" s="12" customFormat="1">
      <c r="B196" s="159"/>
      <c r="D196" s="160" t="s">
        <v>158</v>
      </c>
      <c r="E196" s="161" t="s">
        <v>19</v>
      </c>
      <c r="F196" s="162" t="s">
        <v>1651</v>
      </c>
      <c r="H196" s="161" t="s">
        <v>19</v>
      </c>
      <c r="I196" s="163"/>
      <c r="L196" s="159"/>
      <c r="M196" s="164"/>
      <c r="T196" s="165"/>
      <c r="AT196" s="161" t="s">
        <v>158</v>
      </c>
      <c r="AU196" s="161" t="s">
        <v>81</v>
      </c>
      <c r="AV196" s="12" t="s">
        <v>79</v>
      </c>
      <c r="AW196" s="12" t="s">
        <v>33</v>
      </c>
      <c r="AX196" s="12" t="s">
        <v>72</v>
      </c>
      <c r="AY196" s="161" t="s">
        <v>143</v>
      </c>
    </row>
    <row r="197" spans="2:65" s="13" customFormat="1">
      <c r="B197" s="166"/>
      <c r="D197" s="160" t="s">
        <v>158</v>
      </c>
      <c r="E197" s="167" t="s">
        <v>19</v>
      </c>
      <c r="F197" s="168" t="s">
        <v>2111</v>
      </c>
      <c r="H197" s="169">
        <v>2.97</v>
      </c>
      <c r="I197" s="170"/>
      <c r="L197" s="166"/>
      <c r="M197" s="171"/>
      <c r="T197" s="172"/>
      <c r="AT197" s="167" t="s">
        <v>158</v>
      </c>
      <c r="AU197" s="167" t="s">
        <v>81</v>
      </c>
      <c r="AV197" s="13" t="s">
        <v>81</v>
      </c>
      <c r="AW197" s="13" t="s">
        <v>33</v>
      </c>
      <c r="AX197" s="13" t="s">
        <v>79</v>
      </c>
      <c r="AY197" s="167" t="s">
        <v>143</v>
      </c>
    </row>
    <row r="198" spans="2:65" s="1" customFormat="1" ht="24.15" customHeight="1">
      <c r="B198" s="33"/>
      <c r="C198" s="132" t="s">
        <v>233</v>
      </c>
      <c r="D198" s="132" t="s">
        <v>146</v>
      </c>
      <c r="E198" s="133" t="s">
        <v>1674</v>
      </c>
      <c r="F198" s="134" t="s">
        <v>1675</v>
      </c>
      <c r="G198" s="135" t="s">
        <v>511</v>
      </c>
      <c r="H198" s="136">
        <v>5.0999999999999996</v>
      </c>
      <c r="I198" s="137">
        <v>2230</v>
      </c>
      <c r="J198" s="138">
        <f>ROUND(I198*H198,2)</f>
        <v>11373</v>
      </c>
      <c r="K198" s="134" t="s">
        <v>150</v>
      </c>
      <c r="L198" s="33"/>
      <c r="M198" s="139" t="s">
        <v>19</v>
      </c>
      <c r="N198" s="140" t="s">
        <v>43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168</v>
      </c>
      <c r="AT198" s="143" t="s">
        <v>146</v>
      </c>
      <c r="AU198" s="143" t="s">
        <v>81</v>
      </c>
      <c r="AY198" s="18" t="s">
        <v>143</v>
      </c>
      <c r="BE198" s="144">
        <f>IF(N198="základní",J198,0)</f>
        <v>11373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79</v>
      </c>
      <c r="BK198" s="144">
        <f>ROUND(I198*H198,2)</f>
        <v>11373</v>
      </c>
      <c r="BL198" s="18" t="s">
        <v>168</v>
      </c>
      <c r="BM198" s="143" t="s">
        <v>2112</v>
      </c>
    </row>
    <row r="199" spans="2:65" s="1" customFormat="1">
      <c r="B199" s="33"/>
      <c r="D199" s="145" t="s">
        <v>152</v>
      </c>
      <c r="F199" s="146" t="s">
        <v>1677</v>
      </c>
      <c r="I199" s="147"/>
      <c r="L199" s="33"/>
      <c r="M199" s="148"/>
      <c r="T199" s="54"/>
      <c r="AT199" s="18" t="s">
        <v>152</v>
      </c>
      <c r="AU199" s="18" t="s">
        <v>81</v>
      </c>
    </row>
    <row r="200" spans="2:65" s="12" customFormat="1">
      <c r="B200" s="159"/>
      <c r="D200" s="160" t="s">
        <v>158</v>
      </c>
      <c r="E200" s="161" t="s">
        <v>19</v>
      </c>
      <c r="F200" s="162" t="s">
        <v>1657</v>
      </c>
      <c r="H200" s="161" t="s">
        <v>19</v>
      </c>
      <c r="I200" s="163"/>
      <c r="L200" s="159"/>
      <c r="M200" s="164"/>
      <c r="T200" s="165"/>
      <c r="AT200" s="161" t="s">
        <v>158</v>
      </c>
      <c r="AU200" s="161" t="s">
        <v>81</v>
      </c>
      <c r="AV200" s="12" t="s">
        <v>79</v>
      </c>
      <c r="AW200" s="12" t="s">
        <v>33</v>
      </c>
      <c r="AX200" s="12" t="s">
        <v>72</v>
      </c>
      <c r="AY200" s="161" t="s">
        <v>143</v>
      </c>
    </row>
    <row r="201" spans="2:65" s="13" customFormat="1">
      <c r="B201" s="166"/>
      <c r="D201" s="160" t="s">
        <v>158</v>
      </c>
      <c r="E201" s="167" t="s">
        <v>19</v>
      </c>
      <c r="F201" s="168" t="s">
        <v>2113</v>
      </c>
      <c r="H201" s="169">
        <v>5.0999999999999996</v>
      </c>
      <c r="I201" s="170"/>
      <c r="L201" s="166"/>
      <c r="M201" s="171"/>
      <c r="T201" s="172"/>
      <c r="AT201" s="167" t="s">
        <v>158</v>
      </c>
      <c r="AU201" s="167" t="s">
        <v>81</v>
      </c>
      <c r="AV201" s="13" t="s">
        <v>81</v>
      </c>
      <c r="AW201" s="13" t="s">
        <v>33</v>
      </c>
      <c r="AX201" s="13" t="s">
        <v>79</v>
      </c>
      <c r="AY201" s="167" t="s">
        <v>143</v>
      </c>
    </row>
    <row r="202" spans="2:65" s="1" customFormat="1" ht="24.15" customHeight="1">
      <c r="B202" s="33"/>
      <c r="C202" s="132" t="s">
        <v>238</v>
      </c>
      <c r="D202" s="132" t="s">
        <v>146</v>
      </c>
      <c r="E202" s="133" t="s">
        <v>1679</v>
      </c>
      <c r="F202" s="134" t="s">
        <v>1680</v>
      </c>
      <c r="G202" s="135" t="s">
        <v>511</v>
      </c>
      <c r="H202" s="136">
        <v>0.74299999999999999</v>
      </c>
      <c r="I202" s="137">
        <v>3437.5</v>
      </c>
      <c r="J202" s="138">
        <f>ROUND(I202*H202,2)</f>
        <v>2554.06</v>
      </c>
      <c r="K202" s="134" t="s">
        <v>150</v>
      </c>
      <c r="L202" s="33"/>
      <c r="M202" s="139" t="s">
        <v>19</v>
      </c>
      <c r="N202" s="140" t="s">
        <v>43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168</v>
      </c>
      <c r="AT202" s="143" t="s">
        <v>146</v>
      </c>
      <c r="AU202" s="143" t="s">
        <v>81</v>
      </c>
      <c r="AY202" s="18" t="s">
        <v>143</v>
      </c>
      <c r="BE202" s="144">
        <f>IF(N202="základní",J202,0)</f>
        <v>2554.06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79</v>
      </c>
      <c r="BK202" s="144">
        <f>ROUND(I202*H202,2)</f>
        <v>2554.06</v>
      </c>
      <c r="BL202" s="18" t="s">
        <v>168</v>
      </c>
      <c r="BM202" s="143" t="s">
        <v>2114</v>
      </c>
    </row>
    <row r="203" spans="2:65" s="1" customFormat="1">
      <c r="B203" s="33"/>
      <c r="D203" s="145" t="s">
        <v>152</v>
      </c>
      <c r="F203" s="146" t="s">
        <v>1682</v>
      </c>
      <c r="I203" s="147"/>
      <c r="L203" s="33"/>
      <c r="M203" s="148"/>
      <c r="T203" s="54"/>
      <c r="AT203" s="18" t="s">
        <v>152</v>
      </c>
      <c r="AU203" s="18" t="s">
        <v>81</v>
      </c>
    </row>
    <row r="204" spans="2:65" s="12" customFormat="1">
      <c r="B204" s="159"/>
      <c r="D204" s="160" t="s">
        <v>158</v>
      </c>
      <c r="E204" s="161" t="s">
        <v>19</v>
      </c>
      <c r="F204" s="162" t="s">
        <v>1651</v>
      </c>
      <c r="H204" s="161" t="s">
        <v>19</v>
      </c>
      <c r="I204" s="163"/>
      <c r="L204" s="159"/>
      <c r="M204" s="164"/>
      <c r="T204" s="165"/>
      <c r="AT204" s="161" t="s">
        <v>158</v>
      </c>
      <c r="AU204" s="161" t="s">
        <v>81</v>
      </c>
      <c r="AV204" s="12" t="s">
        <v>79</v>
      </c>
      <c r="AW204" s="12" t="s">
        <v>33</v>
      </c>
      <c r="AX204" s="12" t="s">
        <v>72</v>
      </c>
      <c r="AY204" s="161" t="s">
        <v>143</v>
      </c>
    </row>
    <row r="205" spans="2:65" s="13" customFormat="1">
      <c r="B205" s="166"/>
      <c r="D205" s="160" t="s">
        <v>158</v>
      </c>
      <c r="E205" s="167" t="s">
        <v>19</v>
      </c>
      <c r="F205" s="168" t="s">
        <v>2115</v>
      </c>
      <c r="H205" s="169">
        <v>0.74299999999999999</v>
      </c>
      <c r="I205" s="170"/>
      <c r="L205" s="166"/>
      <c r="M205" s="171"/>
      <c r="T205" s="172"/>
      <c r="AT205" s="167" t="s">
        <v>158</v>
      </c>
      <c r="AU205" s="167" t="s">
        <v>81</v>
      </c>
      <c r="AV205" s="13" t="s">
        <v>81</v>
      </c>
      <c r="AW205" s="13" t="s">
        <v>33</v>
      </c>
      <c r="AX205" s="13" t="s">
        <v>79</v>
      </c>
      <c r="AY205" s="167" t="s">
        <v>143</v>
      </c>
    </row>
    <row r="206" spans="2:65" s="1" customFormat="1" ht="24.15" customHeight="1">
      <c r="B206" s="33"/>
      <c r="C206" s="132" t="s">
        <v>242</v>
      </c>
      <c r="D206" s="132" t="s">
        <v>146</v>
      </c>
      <c r="E206" s="133" t="s">
        <v>1684</v>
      </c>
      <c r="F206" s="134" t="s">
        <v>1685</v>
      </c>
      <c r="G206" s="135" t="s">
        <v>511</v>
      </c>
      <c r="H206" s="136">
        <v>1.2749999999999999</v>
      </c>
      <c r="I206" s="137">
        <v>2750</v>
      </c>
      <c r="J206" s="138">
        <f>ROUND(I206*H206,2)</f>
        <v>3506.25</v>
      </c>
      <c r="K206" s="134" t="s">
        <v>150</v>
      </c>
      <c r="L206" s="33"/>
      <c r="M206" s="139" t="s">
        <v>19</v>
      </c>
      <c r="N206" s="140" t="s">
        <v>43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168</v>
      </c>
      <c r="AT206" s="143" t="s">
        <v>146</v>
      </c>
      <c r="AU206" s="143" t="s">
        <v>81</v>
      </c>
      <c r="AY206" s="18" t="s">
        <v>143</v>
      </c>
      <c r="BE206" s="144">
        <f>IF(N206="základní",J206,0)</f>
        <v>3506.25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8" t="s">
        <v>79</v>
      </c>
      <c r="BK206" s="144">
        <f>ROUND(I206*H206,2)</f>
        <v>3506.25</v>
      </c>
      <c r="BL206" s="18" t="s">
        <v>168</v>
      </c>
      <c r="BM206" s="143" t="s">
        <v>2116</v>
      </c>
    </row>
    <row r="207" spans="2:65" s="1" customFormat="1">
      <c r="B207" s="33"/>
      <c r="D207" s="145" t="s">
        <v>152</v>
      </c>
      <c r="F207" s="146" t="s">
        <v>1687</v>
      </c>
      <c r="I207" s="147"/>
      <c r="L207" s="33"/>
      <c r="M207" s="148"/>
      <c r="T207" s="54"/>
      <c r="AT207" s="18" t="s">
        <v>152</v>
      </c>
      <c r="AU207" s="18" t="s">
        <v>81</v>
      </c>
    </row>
    <row r="208" spans="2:65" s="12" customFormat="1">
      <c r="B208" s="159"/>
      <c r="D208" s="160" t="s">
        <v>158</v>
      </c>
      <c r="E208" s="161" t="s">
        <v>19</v>
      </c>
      <c r="F208" s="162" t="s">
        <v>1657</v>
      </c>
      <c r="H208" s="161" t="s">
        <v>19</v>
      </c>
      <c r="I208" s="163"/>
      <c r="L208" s="159"/>
      <c r="M208" s="164"/>
      <c r="T208" s="165"/>
      <c r="AT208" s="161" t="s">
        <v>158</v>
      </c>
      <c r="AU208" s="161" t="s">
        <v>81</v>
      </c>
      <c r="AV208" s="12" t="s">
        <v>79</v>
      </c>
      <c r="AW208" s="12" t="s">
        <v>33</v>
      </c>
      <c r="AX208" s="12" t="s">
        <v>72</v>
      </c>
      <c r="AY208" s="161" t="s">
        <v>143</v>
      </c>
    </row>
    <row r="209" spans="2:65" s="13" customFormat="1">
      <c r="B209" s="166"/>
      <c r="D209" s="160" t="s">
        <v>158</v>
      </c>
      <c r="E209" s="167" t="s">
        <v>19</v>
      </c>
      <c r="F209" s="168" t="s">
        <v>2117</v>
      </c>
      <c r="H209" s="169">
        <v>1.2749999999999999</v>
      </c>
      <c r="I209" s="170"/>
      <c r="L209" s="166"/>
      <c r="M209" s="171"/>
      <c r="T209" s="172"/>
      <c r="AT209" s="167" t="s">
        <v>158</v>
      </c>
      <c r="AU209" s="167" t="s">
        <v>81</v>
      </c>
      <c r="AV209" s="13" t="s">
        <v>81</v>
      </c>
      <c r="AW209" s="13" t="s">
        <v>33</v>
      </c>
      <c r="AX209" s="13" t="s">
        <v>79</v>
      </c>
      <c r="AY209" s="167" t="s">
        <v>143</v>
      </c>
    </row>
    <row r="210" spans="2:65" s="1" customFormat="1" ht="21.75" customHeight="1">
      <c r="B210" s="33"/>
      <c r="C210" s="132" t="s">
        <v>7</v>
      </c>
      <c r="D210" s="132" t="s">
        <v>146</v>
      </c>
      <c r="E210" s="133" t="s">
        <v>1689</v>
      </c>
      <c r="F210" s="134" t="s">
        <v>1690</v>
      </c>
      <c r="G210" s="135" t="s">
        <v>511</v>
      </c>
      <c r="H210" s="136">
        <v>0.74299999999999999</v>
      </c>
      <c r="I210" s="137">
        <v>2230</v>
      </c>
      <c r="J210" s="138">
        <f>ROUND(I210*H210,2)</f>
        <v>1656.89</v>
      </c>
      <c r="K210" s="134" t="s">
        <v>150</v>
      </c>
      <c r="L210" s="33"/>
      <c r="M210" s="139" t="s">
        <v>19</v>
      </c>
      <c r="N210" s="140" t="s">
        <v>43</v>
      </c>
      <c r="P210" s="141">
        <f>O210*H210</f>
        <v>0</v>
      </c>
      <c r="Q210" s="141">
        <v>2.4000000000000001E-4</v>
      </c>
      <c r="R210" s="141">
        <f>Q210*H210</f>
        <v>1.7832000000000001E-4</v>
      </c>
      <c r="S210" s="141">
        <v>0</v>
      </c>
      <c r="T210" s="142">
        <f>S210*H210</f>
        <v>0</v>
      </c>
      <c r="AR210" s="143" t="s">
        <v>168</v>
      </c>
      <c r="AT210" s="143" t="s">
        <v>146</v>
      </c>
      <c r="AU210" s="143" t="s">
        <v>81</v>
      </c>
      <c r="AY210" s="18" t="s">
        <v>143</v>
      </c>
      <c r="BE210" s="144">
        <f>IF(N210="základní",J210,0)</f>
        <v>1656.89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79</v>
      </c>
      <c r="BK210" s="144">
        <f>ROUND(I210*H210,2)</f>
        <v>1656.89</v>
      </c>
      <c r="BL210" s="18" t="s">
        <v>168</v>
      </c>
      <c r="BM210" s="143" t="s">
        <v>2118</v>
      </c>
    </row>
    <row r="211" spans="2:65" s="1" customFormat="1">
      <c r="B211" s="33"/>
      <c r="D211" s="145" t="s">
        <v>152</v>
      </c>
      <c r="F211" s="146" t="s">
        <v>1692</v>
      </c>
      <c r="I211" s="147"/>
      <c r="L211" s="33"/>
      <c r="M211" s="148"/>
      <c r="T211" s="54"/>
      <c r="AT211" s="18" t="s">
        <v>152</v>
      </c>
      <c r="AU211" s="18" t="s">
        <v>81</v>
      </c>
    </row>
    <row r="212" spans="2:65" s="12" customFormat="1">
      <c r="B212" s="159"/>
      <c r="D212" s="160" t="s">
        <v>158</v>
      </c>
      <c r="E212" s="161" t="s">
        <v>19</v>
      </c>
      <c r="F212" s="162" t="s">
        <v>1651</v>
      </c>
      <c r="H212" s="161" t="s">
        <v>19</v>
      </c>
      <c r="I212" s="163"/>
      <c r="L212" s="159"/>
      <c r="M212" s="164"/>
      <c r="T212" s="165"/>
      <c r="AT212" s="161" t="s">
        <v>158</v>
      </c>
      <c r="AU212" s="161" t="s">
        <v>81</v>
      </c>
      <c r="AV212" s="12" t="s">
        <v>79</v>
      </c>
      <c r="AW212" s="12" t="s">
        <v>33</v>
      </c>
      <c r="AX212" s="12" t="s">
        <v>72</v>
      </c>
      <c r="AY212" s="161" t="s">
        <v>143</v>
      </c>
    </row>
    <row r="213" spans="2:65" s="13" customFormat="1">
      <c r="B213" s="166"/>
      <c r="D213" s="160" t="s">
        <v>158</v>
      </c>
      <c r="E213" s="167" t="s">
        <v>19</v>
      </c>
      <c r="F213" s="168" t="s">
        <v>2119</v>
      </c>
      <c r="H213" s="169">
        <v>0.74299999999999999</v>
      </c>
      <c r="I213" s="170"/>
      <c r="L213" s="166"/>
      <c r="M213" s="171"/>
      <c r="T213" s="172"/>
      <c r="AT213" s="167" t="s">
        <v>158</v>
      </c>
      <c r="AU213" s="167" t="s">
        <v>81</v>
      </c>
      <c r="AV213" s="13" t="s">
        <v>81</v>
      </c>
      <c r="AW213" s="13" t="s">
        <v>33</v>
      </c>
      <c r="AX213" s="13" t="s">
        <v>79</v>
      </c>
      <c r="AY213" s="167" t="s">
        <v>143</v>
      </c>
    </row>
    <row r="214" spans="2:65" s="1" customFormat="1" ht="21.75" customHeight="1">
      <c r="B214" s="33"/>
      <c r="C214" s="132" t="s">
        <v>268</v>
      </c>
      <c r="D214" s="132" t="s">
        <v>146</v>
      </c>
      <c r="E214" s="133" t="s">
        <v>1694</v>
      </c>
      <c r="F214" s="134" t="s">
        <v>1695</v>
      </c>
      <c r="G214" s="135" t="s">
        <v>511</v>
      </c>
      <c r="H214" s="136">
        <v>1.2749999999999999</v>
      </c>
      <c r="I214" s="137">
        <v>2230</v>
      </c>
      <c r="J214" s="138">
        <f>ROUND(I214*H214,2)</f>
        <v>2843.25</v>
      </c>
      <c r="K214" s="134" t="s">
        <v>150</v>
      </c>
      <c r="L214" s="33"/>
      <c r="M214" s="139" t="s">
        <v>19</v>
      </c>
      <c r="N214" s="140" t="s">
        <v>43</v>
      </c>
      <c r="P214" s="141">
        <f>O214*H214</f>
        <v>0</v>
      </c>
      <c r="Q214" s="141">
        <v>2.4000000000000001E-4</v>
      </c>
      <c r="R214" s="141">
        <f>Q214*H214</f>
        <v>3.0600000000000001E-4</v>
      </c>
      <c r="S214" s="141">
        <v>0</v>
      </c>
      <c r="T214" s="142">
        <f>S214*H214</f>
        <v>0</v>
      </c>
      <c r="AR214" s="143" t="s">
        <v>168</v>
      </c>
      <c r="AT214" s="143" t="s">
        <v>146</v>
      </c>
      <c r="AU214" s="143" t="s">
        <v>81</v>
      </c>
      <c r="AY214" s="18" t="s">
        <v>143</v>
      </c>
      <c r="BE214" s="144">
        <f>IF(N214="základní",J214,0)</f>
        <v>2843.25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8" t="s">
        <v>79</v>
      </c>
      <c r="BK214" s="144">
        <f>ROUND(I214*H214,2)</f>
        <v>2843.25</v>
      </c>
      <c r="BL214" s="18" t="s">
        <v>168</v>
      </c>
      <c r="BM214" s="143" t="s">
        <v>2120</v>
      </c>
    </row>
    <row r="215" spans="2:65" s="1" customFormat="1">
      <c r="B215" s="33"/>
      <c r="D215" s="145" t="s">
        <v>152</v>
      </c>
      <c r="F215" s="146" t="s">
        <v>1697</v>
      </c>
      <c r="I215" s="147"/>
      <c r="L215" s="33"/>
      <c r="M215" s="148"/>
      <c r="T215" s="54"/>
      <c r="AT215" s="18" t="s">
        <v>152</v>
      </c>
      <c r="AU215" s="18" t="s">
        <v>81</v>
      </c>
    </row>
    <row r="216" spans="2:65" s="12" customFormat="1">
      <c r="B216" s="159"/>
      <c r="D216" s="160" t="s">
        <v>158</v>
      </c>
      <c r="E216" s="161" t="s">
        <v>19</v>
      </c>
      <c r="F216" s="162" t="s">
        <v>1657</v>
      </c>
      <c r="H216" s="161" t="s">
        <v>19</v>
      </c>
      <c r="I216" s="163"/>
      <c r="L216" s="159"/>
      <c r="M216" s="164"/>
      <c r="T216" s="165"/>
      <c r="AT216" s="161" t="s">
        <v>158</v>
      </c>
      <c r="AU216" s="161" t="s">
        <v>81</v>
      </c>
      <c r="AV216" s="12" t="s">
        <v>79</v>
      </c>
      <c r="AW216" s="12" t="s">
        <v>33</v>
      </c>
      <c r="AX216" s="12" t="s">
        <v>72</v>
      </c>
      <c r="AY216" s="161" t="s">
        <v>143</v>
      </c>
    </row>
    <row r="217" spans="2:65" s="13" customFormat="1">
      <c r="B217" s="166"/>
      <c r="D217" s="160" t="s">
        <v>158</v>
      </c>
      <c r="E217" s="167" t="s">
        <v>19</v>
      </c>
      <c r="F217" s="168" t="s">
        <v>2121</v>
      </c>
      <c r="H217" s="169">
        <v>1.2749999999999999</v>
      </c>
      <c r="I217" s="170"/>
      <c r="L217" s="166"/>
      <c r="M217" s="171"/>
      <c r="T217" s="172"/>
      <c r="AT217" s="167" t="s">
        <v>158</v>
      </c>
      <c r="AU217" s="167" t="s">
        <v>81</v>
      </c>
      <c r="AV217" s="13" t="s">
        <v>81</v>
      </c>
      <c r="AW217" s="13" t="s">
        <v>33</v>
      </c>
      <c r="AX217" s="13" t="s">
        <v>79</v>
      </c>
      <c r="AY217" s="167" t="s">
        <v>143</v>
      </c>
    </row>
    <row r="218" spans="2:65" s="1" customFormat="1" ht="24.15" customHeight="1">
      <c r="B218" s="33"/>
      <c r="C218" s="132" t="s">
        <v>275</v>
      </c>
      <c r="D218" s="132" t="s">
        <v>146</v>
      </c>
      <c r="E218" s="133" t="s">
        <v>509</v>
      </c>
      <c r="F218" s="134" t="s">
        <v>510</v>
      </c>
      <c r="G218" s="135" t="s">
        <v>511</v>
      </c>
      <c r="H218" s="136">
        <v>1.8</v>
      </c>
      <c r="I218" s="137">
        <v>1040</v>
      </c>
      <c r="J218" s="138">
        <f>ROUND(I218*H218,2)</f>
        <v>1872</v>
      </c>
      <c r="K218" s="134" t="s">
        <v>150</v>
      </c>
      <c r="L218" s="33"/>
      <c r="M218" s="139" t="s">
        <v>19</v>
      </c>
      <c r="N218" s="140" t="s">
        <v>43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168</v>
      </c>
      <c r="AT218" s="143" t="s">
        <v>146</v>
      </c>
      <c r="AU218" s="143" t="s">
        <v>81</v>
      </c>
      <c r="AY218" s="18" t="s">
        <v>143</v>
      </c>
      <c r="BE218" s="144">
        <f>IF(N218="základní",J218,0)</f>
        <v>1872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79</v>
      </c>
      <c r="BK218" s="144">
        <f>ROUND(I218*H218,2)</f>
        <v>1872</v>
      </c>
      <c r="BL218" s="18" t="s">
        <v>168</v>
      </c>
      <c r="BM218" s="143" t="s">
        <v>2122</v>
      </c>
    </row>
    <row r="219" spans="2:65" s="1" customFormat="1">
      <c r="B219" s="33"/>
      <c r="D219" s="145" t="s">
        <v>152</v>
      </c>
      <c r="F219" s="146" t="s">
        <v>513</v>
      </c>
      <c r="I219" s="147"/>
      <c r="L219" s="33"/>
      <c r="M219" s="148"/>
      <c r="T219" s="54"/>
      <c r="AT219" s="18" t="s">
        <v>152</v>
      </c>
      <c r="AU219" s="18" t="s">
        <v>81</v>
      </c>
    </row>
    <row r="220" spans="2:65" s="12" customFormat="1">
      <c r="B220" s="159"/>
      <c r="D220" s="160" t="s">
        <v>158</v>
      </c>
      <c r="E220" s="161" t="s">
        <v>19</v>
      </c>
      <c r="F220" s="162" t="s">
        <v>246</v>
      </c>
      <c r="H220" s="161" t="s">
        <v>19</v>
      </c>
      <c r="I220" s="163"/>
      <c r="L220" s="159"/>
      <c r="M220" s="164"/>
      <c r="T220" s="165"/>
      <c r="AT220" s="161" t="s">
        <v>158</v>
      </c>
      <c r="AU220" s="161" t="s">
        <v>81</v>
      </c>
      <c r="AV220" s="12" t="s">
        <v>79</v>
      </c>
      <c r="AW220" s="12" t="s">
        <v>33</v>
      </c>
      <c r="AX220" s="12" t="s">
        <v>72</v>
      </c>
      <c r="AY220" s="161" t="s">
        <v>143</v>
      </c>
    </row>
    <row r="221" spans="2:65" s="12" customFormat="1">
      <c r="B221" s="159"/>
      <c r="D221" s="160" t="s">
        <v>158</v>
      </c>
      <c r="E221" s="161" t="s">
        <v>19</v>
      </c>
      <c r="F221" s="162" t="s">
        <v>2084</v>
      </c>
      <c r="H221" s="161" t="s">
        <v>19</v>
      </c>
      <c r="I221" s="163"/>
      <c r="L221" s="159"/>
      <c r="M221" s="164"/>
      <c r="T221" s="165"/>
      <c r="AT221" s="161" t="s">
        <v>158</v>
      </c>
      <c r="AU221" s="161" t="s">
        <v>81</v>
      </c>
      <c r="AV221" s="12" t="s">
        <v>79</v>
      </c>
      <c r="AW221" s="12" t="s">
        <v>33</v>
      </c>
      <c r="AX221" s="12" t="s">
        <v>72</v>
      </c>
      <c r="AY221" s="161" t="s">
        <v>143</v>
      </c>
    </row>
    <row r="222" spans="2:65" s="13" customFormat="1">
      <c r="B222" s="166"/>
      <c r="D222" s="160" t="s">
        <v>158</v>
      </c>
      <c r="E222" s="167" t="s">
        <v>19</v>
      </c>
      <c r="F222" s="168" t="s">
        <v>2123</v>
      </c>
      <c r="H222" s="169">
        <v>18</v>
      </c>
      <c r="I222" s="170"/>
      <c r="L222" s="166"/>
      <c r="M222" s="171"/>
      <c r="T222" s="172"/>
      <c r="AT222" s="167" t="s">
        <v>158</v>
      </c>
      <c r="AU222" s="167" t="s">
        <v>81</v>
      </c>
      <c r="AV222" s="13" t="s">
        <v>81</v>
      </c>
      <c r="AW222" s="13" t="s">
        <v>33</v>
      </c>
      <c r="AX222" s="13" t="s">
        <v>72</v>
      </c>
      <c r="AY222" s="167" t="s">
        <v>143</v>
      </c>
    </row>
    <row r="223" spans="2:65" s="15" customFormat="1">
      <c r="B223" s="186"/>
      <c r="D223" s="160" t="s">
        <v>158</v>
      </c>
      <c r="E223" s="187" t="s">
        <v>19</v>
      </c>
      <c r="F223" s="188" t="s">
        <v>533</v>
      </c>
      <c r="H223" s="189">
        <v>18</v>
      </c>
      <c r="I223" s="190"/>
      <c r="L223" s="186"/>
      <c r="M223" s="191"/>
      <c r="T223" s="192"/>
      <c r="AT223" s="187" t="s">
        <v>158</v>
      </c>
      <c r="AU223" s="187" t="s">
        <v>81</v>
      </c>
      <c r="AV223" s="15" t="s">
        <v>163</v>
      </c>
      <c r="AW223" s="15" t="s">
        <v>33</v>
      </c>
      <c r="AX223" s="15" t="s">
        <v>72</v>
      </c>
      <c r="AY223" s="187" t="s">
        <v>143</v>
      </c>
    </row>
    <row r="224" spans="2:65" s="13" customFormat="1">
      <c r="B224" s="166"/>
      <c r="D224" s="160" t="s">
        <v>158</v>
      </c>
      <c r="E224" s="167" t="s">
        <v>19</v>
      </c>
      <c r="F224" s="168" t="s">
        <v>2124</v>
      </c>
      <c r="H224" s="169">
        <v>1.8</v>
      </c>
      <c r="I224" s="170"/>
      <c r="L224" s="166"/>
      <c r="M224" s="171"/>
      <c r="T224" s="172"/>
      <c r="AT224" s="167" t="s">
        <v>158</v>
      </c>
      <c r="AU224" s="167" t="s">
        <v>81</v>
      </c>
      <c r="AV224" s="13" t="s">
        <v>81</v>
      </c>
      <c r="AW224" s="13" t="s">
        <v>33</v>
      </c>
      <c r="AX224" s="13" t="s">
        <v>79</v>
      </c>
      <c r="AY224" s="167" t="s">
        <v>143</v>
      </c>
    </row>
    <row r="225" spans="2:65" s="1" customFormat="1" ht="24.15" customHeight="1">
      <c r="B225" s="33"/>
      <c r="C225" s="132" t="s">
        <v>282</v>
      </c>
      <c r="D225" s="132" t="s">
        <v>146</v>
      </c>
      <c r="E225" s="133" t="s">
        <v>517</v>
      </c>
      <c r="F225" s="134" t="s">
        <v>518</v>
      </c>
      <c r="G225" s="135" t="s">
        <v>511</v>
      </c>
      <c r="H225" s="136">
        <v>5.218</v>
      </c>
      <c r="I225" s="137">
        <v>487.5</v>
      </c>
      <c r="J225" s="138">
        <f>ROUND(I225*H225,2)</f>
        <v>2543.7800000000002</v>
      </c>
      <c r="K225" s="134" t="s">
        <v>150</v>
      </c>
      <c r="L225" s="33"/>
      <c r="M225" s="139" t="s">
        <v>19</v>
      </c>
      <c r="N225" s="140" t="s">
        <v>43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168</v>
      </c>
      <c r="AT225" s="143" t="s">
        <v>146</v>
      </c>
      <c r="AU225" s="143" t="s">
        <v>81</v>
      </c>
      <c r="AY225" s="18" t="s">
        <v>143</v>
      </c>
      <c r="BE225" s="144">
        <f>IF(N225="základní",J225,0)</f>
        <v>2543.7800000000002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79</v>
      </c>
      <c r="BK225" s="144">
        <f>ROUND(I225*H225,2)</f>
        <v>2543.7800000000002</v>
      </c>
      <c r="BL225" s="18" t="s">
        <v>168</v>
      </c>
      <c r="BM225" s="143" t="s">
        <v>2125</v>
      </c>
    </row>
    <row r="226" spans="2:65" s="1" customFormat="1">
      <c r="B226" s="33"/>
      <c r="D226" s="145" t="s">
        <v>152</v>
      </c>
      <c r="F226" s="146" t="s">
        <v>520</v>
      </c>
      <c r="I226" s="147"/>
      <c r="L226" s="33"/>
      <c r="M226" s="148"/>
      <c r="T226" s="54"/>
      <c r="AT226" s="18" t="s">
        <v>152</v>
      </c>
      <c r="AU226" s="18" t="s">
        <v>81</v>
      </c>
    </row>
    <row r="227" spans="2:65" s="12" customFormat="1">
      <c r="B227" s="159"/>
      <c r="D227" s="160" t="s">
        <v>158</v>
      </c>
      <c r="E227" s="161" t="s">
        <v>19</v>
      </c>
      <c r="F227" s="162" t="s">
        <v>246</v>
      </c>
      <c r="H227" s="161" t="s">
        <v>19</v>
      </c>
      <c r="I227" s="163"/>
      <c r="L227" s="159"/>
      <c r="M227" s="164"/>
      <c r="T227" s="165"/>
      <c r="AT227" s="161" t="s">
        <v>158</v>
      </c>
      <c r="AU227" s="161" t="s">
        <v>81</v>
      </c>
      <c r="AV227" s="12" t="s">
        <v>79</v>
      </c>
      <c r="AW227" s="12" t="s">
        <v>33</v>
      </c>
      <c r="AX227" s="12" t="s">
        <v>72</v>
      </c>
      <c r="AY227" s="161" t="s">
        <v>143</v>
      </c>
    </row>
    <row r="228" spans="2:65" s="12" customFormat="1">
      <c r="B228" s="159"/>
      <c r="D228" s="160" t="s">
        <v>158</v>
      </c>
      <c r="E228" s="161" t="s">
        <v>19</v>
      </c>
      <c r="F228" s="162" t="s">
        <v>467</v>
      </c>
      <c r="H228" s="161" t="s">
        <v>19</v>
      </c>
      <c r="I228" s="163"/>
      <c r="L228" s="159"/>
      <c r="M228" s="164"/>
      <c r="T228" s="165"/>
      <c r="AT228" s="161" t="s">
        <v>158</v>
      </c>
      <c r="AU228" s="161" t="s">
        <v>81</v>
      </c>
      <c r="AV228" s="12" t="s">
        <v>79</v>
      </c>
      <c r="AW228" s="12" t="s">
        <v>33</v>
      </c>
      <c r="AX228" s="12" t="s">
        <v>72</v>
      </c>
      <c r="AY228" s="161" t="s">
        <v>143</v>
      </c>
    </row>
    <row r="229" spans="2:65" s="12" customFormat="1">
      <c r="B229" s="159"/>
      <c r="D229" s="160" t="s">
        <v>158</v>
      </c>
      <c r="E229" s="161" t="s">
        <v>19</v>
      </c>
      <c r="F229" s="162" t="s">
        <v>2084</v>
      </c>
      <c r="H229" s="161" t="s">
        <v>19</v>
      </c>
      <c r="I229" s="163"/>
      <c r="L229" s="159"/>
      <c r="M229" s="164"/>
      <c r="T229" s="165"/>
      <c r="AT229" s="161" t="s">
        <v>158</v>
      </c>
      <c r="AU229" s="161" t="s">
        <v>81</v>
      </c>
      <c r="AV229" s="12" t="s">
        <v>79</v>
      </c>
      <c r="AW229" s="12" t="s">
        <v>33</v>
      </c>
      <c r="AX229" s="12" t="s">
        <v>72</v>
      </c>
      <c r="AY229" s="161" t="s">
        <v>143</v>
      </c>
    </row>
    <row r="230" spans="2:65" s="12" customFormat="1">
      <c r="B230" s="159"/>
      <c r="D230" s="160" t="s">
        <v>158</v>
      </c>
      <c r="E230" s="161" t="s">
        <v>19</v>
      </c>
      <c r="F230" s="162" t="s">
        <v>499</v>
      </c>
      <c r="H230" s="161" t="s">
        <v>19</v>
      </c>
      <c r="I230" s="163"/>
      <c r="L230" s="159"/>
      <c r="M230" s="164"/>
      <c r="T230" s="165"/>
      <c r="AT230" s="161" t="s">
        <v>158</v>
      </c>
      <c r="AU230" s="161" t="s">
        <v>81</v>
      </c>
      <c r="AV230" s="12" t="s">
        <v>79</v>
      </c>
      <c r="AW230" s="12" t="s">
        <v>33</v>
      </c>
      <c r="AX230" s="12" t="s">
        <v>72</v>
      </c>
      <c r="AY230" s="161" t="s">
        <v>143</v>
      </c>
    </row>
    <row r="231" spans="2:65" s="13" customFormat="1">
      <c r="B231" s="166"/>
      <c r="D231" s="160" t="s">
        <v>158</v>
      </c>
      <c r="E231" s="167" t="s">
        <v>19</v>
      </c>
      <c r="F231" s="168" t="s">
        <v>2126</v>
      </c>
      <c r="H231" s="169">
        <v>2.1440000000000001</v>
      </c>
      <c r="I231" s="170"/>
      <c r="L231" s="166"/>
      <c r="M231" s="171"/>
      <c r="T231" s="172"/>
      <c r="AT231" s="167" t="s">
        <v>158</v>
      </c>
      <c r="AU231" s="167" t="s">
        <v>81</v>
      </c>
      <c r="AV231" s="13" t="s">
        <v>81</v>
      </c>
      <c r="AW231" s="13" t="s">
        <v>33</v>
      </c>
      <c r="AX231" s="13" t="s">
        <v>72</v>
      </c>
      <c r="AY231" s="167" t="s">
        <v>143</v>
      </c>
    </row>
    <row r="232" spans="2:65" s="13" customFormat="1">
      <c r="B232" s="166"/>
      <c r="D232" s="160" t="s">
        <v>158</v>
      </c>
      <c r="E232" s="167" t="s">
        <v>19</v>
      </c>
      <c r="F232" s="168" t="s">
        <v>2127</v>
      </c>
      <c r="H232" s="169">
        <v>6.12</v>
      </c>
      <c r="I232" s="170"/>
      <c r="L232" s="166"/>
      <c r="M232" s="171"/>
      <c r="T232" s="172"/>
      <c r="AT232" s="167" t="s">
        <v>158</v>
      </c>
      <c r="AU232" s="167" t="s">
        <v>81</v>
      </c>
      <c r="AV232" s="13" t="s">
        <v>81</v>
      </c>
      <c r="AW232" s="13" t="s">
        <v>33</v>
      </c>
      <c r="AX232" s="13" t="s">
        <v>72</v>
      </c>
      <c r="AY232" s="167" t="s">
        <v>143</v>
      </c>
    </row>
    <row r="233" spans="2:65" s="12" customFormat="1">
      <c r="B233" s="159"/>
      <c r="D233" s="160" t="s">
        <v>158</v>
      </c>
      <c r="E233" s="161" t="s">
        <v>19</v>
      </c>
      <c r="F233" s="162" t="s">
        <v>1702</v>
      </c>
      <c r="H233" s="161" t="s">
        <v>19</v>
      </c>
      <c r="I233" s="163"/>
      <c r="L233" s="159"/>
      <c r="M233" s="164"/>
      <c r="T233" s="165"/>
      <c r="AT233" s="161" t="s">
        <v>158</v>
      </c>
      <c r="AU233" s="161" t="s">
        <v>81</v>
      </c>
      <c r="AV233" s="12" t="s">
        <v>79</v>
      </c>
      <c r="AW233" s="12" t="s">
        <v>33</v>
      </c>
      <c r="AX233" s="12" t="s">
        <v>72</v>
      </c>
      <c r="AY233" s="161" t="s">
        <v>143</v>
      </c>
    </row>
    <row r="234" spans="2:65" s="13" customFormat="1">
      <c r="B234" s="166"/>
      <c r="D234" s="160" t="s">
        <v>158</v>
      </c>
      <c r="E234" s="167" t="s">
        <v>19</v>
      </c>
      <c r="F234" s="168" t="s">
        <v>2128</v>
      </c>
      <c r="H234" s="169">
        <v>44.003999999999998</v>
      </c>
      <c r="I234" s="170"/>
      <c r="L234" s="166"/>
      <c r="M234" s="171"/>
      <c r="T234" s="172"/>
      <c r="AT234" s="167" t="s">
        <v>158</v>
      </c>
      <c r="AU234" s="167" t="s">
        <v>81</v>
      </c>
      <c r="AV234" s="13" t="s">
        <v>81</v>
      </c>
      <c r="AW234" s="13" t="s">
        <v>33</v>
      </c>
      <c r="AX234" s="13" t="s">
        <v>72</v>
      </c>
      <c r="AY234" s="167" t="s">
        <v>143</v>
      </c>
    </row>
    <row r="235" spans="2:65" s="13" customFormat="1">
      <c r="B235" s="166"/>
      <c r="D235" s="160" t="s">
        <v>158</v>
      </c>
      <c r="E235" s="167" t="s">
        <v>19</v>
      </c>
      <c r="F235" s="168" t="s">
        <v>2129</v>
      </c>
      <c r="H235" s="169">
        <v>3</v>
      </c>
      <c r="I235" s="170"/>
      <c r="L235" s="166"/>
      <c r="M235" s="171"/>
      <c r="T235" s="172"/>
      <c r="AT235" s="167" t="s">
        <v>158</v>
      </c>
      <c r="AU235" s="167" t="s">
        <v>81</v>
      </c>
      <c r="AV235" s="13" t="s">
        <v>81</v>
      </c>
      <c r="AW235" s="13" t="s">
        <v>33</v>
      </c>
      <c r="AX235" s="13" t="s">
        <v>72</v>
      </c>
      <c r="AY235" s="167" t="s">
        <v>143</v>
      </c>
    </row>
    <row r="236" spans="2:65" s="12" customFormat="1">
      <c r="B236" s="159"/>
      <c r="D236" s="160" t="s">
        <v>158</v>
      </c>
      <c r="E236" s="161" t="s">
        <v>19</v>
      </c>
      <c r="F236" s="162" t="s">
        <v>2130</v>
      </c>
      <c r="H236" s="161" t="s">
        <v>19</v>
      </c>
      <c r="I236" s="163"/>
      <c r="L236" s="159"/>
      <c r="M236" s="164"/>
      <c r="T236" s="165"/>
      <c r="AT236" s="161" t="s">
        <v>158</v>
      </c>
      <c r="AU236" s="161" t="s">
        <v>81</v>
      </c>
      <c r="AV236" s="12" t="s">
        <v>79</v>
      </c>
      <c r="AW236" s="12" t="s">
        <v>33</v>
      </c>
      <c r="AX236" s="12" t="s">
        <v>72</v>
      </c>
      <c r="AY236" s="161" t="s">
        <v>143</v>
      </c>
    </row>
    <row r="237" spans="2:65" s="13" customFormat="1">
      <c r="B237" s="166"/>
      <c r="D237" s="160" t="s">
        <v>158</v>
      </c>
      <c r="E237" s="167" t="s">
        <v>19</v>
      </c>
      <c r="F237" s="168" t="s">
        <v>2131</v>
      </c>
      <c r="H237" s="169">
        <v>6.11</v>
      </c>
      <c r="I237" s="170"/>
      <c r="L237" s="166"/>
      <c r="M237" s="171"/>
      <c r="T237" s="172"/>
      <c r="AT237" s="167" t="s">
        <v>158</v>
      </c>
      <c r="AU237" s="167" t="s">
        <v>81</v>
      </c>
      <c r="AV237" s="13" t="s">
        <v>81</v>
      </c>
      <c r="AW237" s="13" t="s">
        <v>33</v>
      </c>
      <c r="AX237" s="13" t="s">
        <v>72</v>
      </c>
      <c r="AY237" s="167" t="s">
        <v>143</v>
      </c>
    </row>
    <row r="238" spans="2:65" s="13" customFormat="1">
      <c r="B238" s="166"/>
      <c r="D238" s="160" t="s">
        <v>158</v>
      </c>
      <c r="E238" s="167" t="s">
        <v>19</v>
      </c>
      <c r="F238" s="168" t="s">
        <v>2132</v>
      </c>
      <c r="H238" s="169">
        <v>8.8000000000000007</v>
      </c>
      <c r="I238" s="170"/>
      <c r="L238" s="166"/>
      <c r="M238" s="171"/>
      <c r="T238" s="172"/>
      <c r="AT238" s="167" t="s">
        <v>158</v>
      </c>
      <c r="AU238" s="167" t="s">
        <v>81</v>
      </c>
      <c r="AV238" s="13" t="s">
        <v>81</v>
      </c>
      <c r="AW238" s="13" t="s">
        <v>33</v>
      </c>
      <c r="AX238" s="13" t="s">
        <v>72</v>
      </c>
      <c r="AY238" s="167" t="s">
        <v>143</v>
      </c>
    </row>
    <row r="239" spans="2:65" s="13" customFormat="1">
      <c r="B239" s="166"/>
      <c r="D239" s="160" t="s">
        <v>158</v>
      </c>
      <c r="E239" s="167" t="s">
        <v>19</v>
      </c>
      <c r="F239" s="168" t="s">
        <v>2133</v>
      </c>
      <c r="H239" s="169">
        <v>-18</v>
      </c>
      <c r="I239" s="170"/>
      <c r="L239" s="166"/>
      <c r="M239" s="171"/>
      <c r="T239" s="172"/>
      <c r="AT239" s="167" t="s">
        <v>158</v>
      </c>
      <c r="AU239" s="167" t="s">
        <v>81</v>
      </c>
      <c r="AV239" s="13" t="s">
        <v>81</v>
      </c>
      <c r="AW239" s="13" t="s">
        <v>33</v>
      </c>
      <c r="AX239" s="13" t="s">
        <v>72</v>
      </c>
      <c r="AY239" s="167" t="s">
        <v>143</v>
      </c>
    </row>
    <row r="240" spans="2:65" s="15" customFormat="1">
      <c r="B240" s="186"/>
      <c r="D240" s="160" t="s">
        <v>158</v>
      </c>
      <c r="E240" s="187" t="s">
        <v>19</v>
      </c>
      <c r="F240" s="188" t="s">
        <v>533</v>
      </c>
      <c r="H240" s="189">
        <v>52.177999999999997</v>
      </c>
      <c r="I240" s="190"/>
      <c r="L240" s="186"/>
      <c r="M240" s="191"/>
      <c r="T240" s="192"/>
      <c r="AT240" s="187" t="s">
        <v>158</v>
      </c>
      <c r="AU240" s="187" t="s">
        <v>81</v>
      </c>
      <c r="AV240" s="15" t="s">
        <v>163</v>
      </c>
      <c r="AW240" s="15" t="s">
        <v>33</v>
      </c>
      <c r="AX240" s="15" t="s">
        <v>72</v>
      </c>
      <c r="AY240" s="187" t="s">
        <v>143</v>
      </c>
    </row>
    <row r="241" spans="2:65" s="13" customFormat="1">
      <c r="B241" s="166"/>
      <c r="D241" s="160" t="s">
        <v>158</v>
      </c>
      <c r="E241" s="167" t="s">
        <v>19</v>
      </c>
      <c r="F241" s="168" t="s">
        <v>2134</v>
      </c>
      <c r="H241" s="169">
        <v>5.218</v>
      </c>
      <c r="I241" s="170"/>
      <c r="L241" s="166"/>
      <c r="M241" s="171"/>
      <c r="T241" s="172"/>
      <c r="AT241" s="167" t="s">
        <v>158</v>
      </c>
      <c r="AU241" s="167" t="s">
        <v>81</v>
      </c>
      <c r="AV241" s="13" t="s">
        <v>81</v>
      </c>
      <c r="AW241" s="13" t="s">
        <v>33</v>
      </c>
      <c r="AX241" s="13" t="s">
        <v>79</v>
      </c>
      <c r="AY241" s="167" t="s">
        <v>143</v>
      </c>
    </row>
    <row r="242" spans="2:65" s="12" customFormat="1" ht="20.399999999999999">
      <c r="B242" s="159"/>
      <c r="D242" s="160" t="s">
        <v>158</v>
      </c>
      <c r="E242" s="161" t="s">
        <v>19</v>
      </c>
      <c r="F242" s="162" t="s">
        <v>535</v>
      </c>
      <c r="H242" s="161" t="s">
        <v>19</v>
      </c>
      <c r="I242" s="163"/>
      <c r="L242" s="159"/>
      <c r="M242" s="164"/>
      <c r="T242" s="165"/>
      <c r="AT242" s="161" t="s">
        <v>158</v>
      </c>
      <c r="AU242" s="161" t="s">
        <v>81</v>
      </c>
      <c r="AV242" s="12" t="s">
        <v>79</v>
      </c>
      <c r="AW242" s="12" t="s">
        <v>33</v>
      </c>
      <c r="AX242" s="12" t="s">
        <v>72</v>
      </c>
      <c r="AY242" s="161" t="s">
        <v>143</v>
      </c>
    </row>
    <row r="243" spans="2:65" s="1" customFormat="1" ht="24.15" customHeight="1">
      <c r="B243" s="33"/>
      <c r="C243" s="132" t="s">
        <v>288</v>
      </c>
      <c r="D243" s="132" t="s">
        <v>146</v>
      </c>
      <c r="E243" s="133" t="s">
        <v>536</v>
      </c>
      <c r="F243" s="134" t="s">
        <v>537</v>
      </c>
      <c r="G243" s="135" t="s">
        <v>511</v>
      </c>
      <c r="H243" s="136">
        <v>5.4</v>
      </c>
      <c r="I243" s="137">
        <v>1720</v>
      </c>
      <c r="J243" s="138">
        <f>ROUND(I243*H243,2)</f>
        <v>9288</v>
      </c>
      <c r="K243" s="134" t="s">
        <v>150</v>
      </c>
      <c r="L243" s="33"/>
      <c r="M243" s="139" t="s">
        <v>19</v>
      </c>
      <c r="N243" s="140" t="s">
        <v>43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168</v>
      </c>
      <c r="AT243" s="143" t="s">
        <v>146</v>
      </c>
      <c r="AU243" s="143" t="s">
        <v>81</v>
      </c>
      <c r="AY243" s="18" t="s">
        <v>143</v>
      </c>
      <c r="BE243" s="144">
        <f>IF(N243="základní",J243,0)</f>
        <v>9288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8" t="s">
        <v>79</v>
      </c>
      <c r="BK243" s="144">
        <f>ROUND(I243*H243,2)</f>
        <v>9288</v>
      </c>
      <c r="BL243" s="18" t="s">
        <v>168</v>
      </c>
      <c r="BM243" s="143" t="s">
        <v>2135</v>
      </c>
    </row>
    <row r="244" spans="2:65" s="1" customFormat="1">
      <c r="B244" s="33"/>
      <c r="D244" s="145" t="s">
        <v>152</v>
      </c>
      <c r="F244" s="146" t="s">
        <v>539</v>
      </c>
      <c r="I244" s="147"/>
      <c r="L244" s="33"/>
      <c r="M244" s="148"/>
      <c r="T244" s="54"/>
      <c r="AT244" s="18" t="s">
        <v>152</v>
      </c>
      <c r="AU244" s="18" t="s">
        <v>81</v>
      </c>
    </row>
    <row r="245" spans="2:65" s="12" customFormat="1">
      <c r="B245" s="159"/>
      <c r="D245" s="160" t="s">
        <v>158</v>
      </c>
      <c r="E245" s="161" t="s">
        <v>19</v>
      </c>
      <c r="F245" s="162" t="s">
        <v>246</v>
      </c>
      <c r="H245" s="161" t="s">
        <v>19</v>
      </c>
      <c r="I245" s="163"/>
      <c r="L245" s="159"/>
      <c r="M245" s="164"/>
      <c r="T245" s="165"/>
      <c r="AT245" s="161" t="s">
        <v>158</v>
      </c>
      <c r="AU245" s="161" t="s">
        <v>81</v>
      </c>
      <c r="AV245" s="12" t="s">
        <v>79</v>
      </c>
      <c r="AW245" s="12" t="s">
        <v>33</v>
      </c>
      <c r="AX245" s="12" t="s">
        <v>72</v>
      </c>
      <c r="AY245" s="161" t="s">
        <v>143</v>
      </c>
    </row>
    <row r="246" spans="2:65" s="12" customFormat="1">
      <c r="B246" s="159"/>
      <c r="D246" s="160" t="s">
        <v>158</v>
      </c>
      <c r="E246" s="161" t="s">
        <v>19</v>
      </c>
      <c r="F246" s="162" t="s">
        <v>2136</v>
      </c>
      <c r="H246" s="161" t="s">
        <v>19</v>
      </c>
      <c r="I246" s="163"/>
      <c r="L246" s="159"/>
      <c r="M246" s="164"/>
      <c r="T246" s="165"/>
      <c r="AT246" s="161" t="s">
        <v>158</v>
      </c>
      <c r="AU246" s="161" t="s">
        <v>81</v>
      </c>
      <c r="AV246" s="12" t="s">
        <v>79</v>
      </c>
      <c r="AW246" s="12" t="s">
        <v>33</v>
      </c>
      <c r="AX246" s="12" t="s">
        <v>72</v>
      </c>
      <c r="AY246" s="161" t="s">
        <v>143</v>
      </c>
    </row>
    <row r="247" spans="2:65" s="13" customFormat="1">
      <c r="B247" s="166"/>
      <c r="D247" s="160" t="s">
        <v>158</v>
      </c>
      <c r="E247" s="167" t="s">
        <v>19</v>
      </c>
      <c r="F247" s="168" t="s">
        <v>2123</v>
      </c>
      <c r="H247" s="169">
        <v>18</v>
      </c>
      <c r="I247" s="170"/>
      <c r="L247" s="166"/>
      <c r="M247" s="171"/>
      <c r="T247" s="172"/>
      <c r="AT247" s="167" t="s">
        <v>158</v>
      </c>
      <c r="AU247" s="167" t="s">
        <v>81</v>
      </c>
      <c r="AV247" s="13" t="s">
        <v>81</v>
      </c>
      <c r="AW247" s="13" t="s">
        <v>33</v>
      </c>
      <c r="AX247" s="13" t="s">
        <v>72</v>
      </c>
      <c r="AY247" s="167" t="s">
        <v>143</v>
      </c>
    </row>
    <row r="248" spans="2:65" s="15" customFormat="1">
      <c r="B248" s="186"/>
      <c r="D248" s="160" t="s">
        <v>158</v>
      </c>
      <c r="E248" s="187" t="s">
        <v>19</v>
      </c>
      <c r="F248" s="188" t="s">
        <v>533</v>
      </c>
      <c r="H248" s="189">
        <v>18</v>
      </c>
      <c r="I248" s="190"/>
      <c r="L248" s="186"/>
      <c r="M248" s="191"/>
      <c r="T248" s="192"/>
      <c r="AT248" s="187" t="s">
        <v>158</v>
      </c>
      <c r="AU248" s="187" t="s">
        <v>81</v>
      </c>
      <c r="AV248" s="15" t="s">
        <v>163</v>
      </c>
      <c r="AW248" s="15" t="s">
        <v>33</v>
      </c>
      <c r="AX248" s="15" t="s">
        <v>72</v>
      </c>
      <c r="AY248" s="187" t="s">
        <v>143</v>
      </c>
    </row>
    <row r="249" spans="2:65" s="13" customFormat="1">
      <c r="B249" s="166"/>
      <c r="D249" s="160" t="s">
        <v>158</v>
      </c>
      <c r="E249" s="167" t="s">
        <v>19</v>
      </c>
      <c r="F249" s="168" t="s">
        <v>2137</v>
      </c>
      <c r="H249" s="169">
        <v>5.4</v>
      </c>
      <c r="I249" s="170"/>
      <c r="L249" s="166"/>
      <c r="M249" s="171"/>
      <c r="T249" s="172"/>
      <c r="AT249" s="167" t="s">
        <v>158</v>
      </c>
      <c r="AU249" s="167" t="s">
        <v>81</v>
      </c>
      <c r="AV249" s="13" t="s">
        <v>81</v>
      </c>
      <c r="AW249" s="13" t="s">
        <v>33</v>
      </c>
      <c r="AX249" s="13" t="s">
        <v>79</v>
      </c>
      <c r="AY249" s="167" t="s">
        <v>143</v>
      </c>
    </row>
    <row r="250" spans="2:65" s="1" customFormat="1" ht="24.15" customHeight="1">
      <c r="B250" s="33"/>
      <c r="C250" s="132" t="s">
        <v>294</v>
      </c>
      <c r="D250" s="132" t="s">
        <v>146</v>
      </c>
      <c r="E250" s="133" t="s">
        <v>541</v>
      </c>
      <c r="F250" s="134" t="s">
        <v>542</v>
      </c>
      <c r="G250" s="135" t="s">
        <v>511</v>
      </c>
      <c r="H250" s="136">
        <v>15.653</v>
      </c>
      <c r="I250" s="137">
        <v>690</v>
      </c>
      <c r="J250" s="138">
        <f>ROUND(I250*H250,2)</f>
        <v>10800.57</v>
      </c>
      <c r="K250" s="134" t="s">
        <v>150</v>
      </c>
      <c r="L250" s="33"/>
      <c r="M250" s="139" t="s">
        <v>19</v>
      </c>
      <c r="N250" s="140" t="s">
        <v>43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168</v>
      </c>
      <c r="AT250" s="143" t="s">
        <v>146</v>
      </c>
      <c r="AU250" s="143" t="s">
        <v>81</v>
      </c>
      <c r="AY250" s="18" t="s">
        <v>143</v>
      </c>
      <c r="BE250" s="144">
        <f>IF(N250="základní",J250,0)</f>
        <v>10800.57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8" t="s">
        <v>79</v>
      </c>
      <c r="BK250" s="144">
        <f>ROUND(I250*H250,2)</f>
        <v>10800.57</v>
      </c>
      <c r="BL250" s="18" t="s">
        <v>168</v>
      </c>
      <c r="BM250" s="143" t="s">
        <v>2138</v>
      </c>
    </row>
    <row r="251" spans="2:65" s="1" customFormat="1">
      <c r="B251" s="33"/>
      <c r="D251" s="145" t="s">
        <v>152</v>
      </c>
      <c r="F251" s="146" t="s">
        <v>544</v>
      </c>
      <c r="I251" s="147"/>
      <c r="L251" s="33"/>
      <c r="M251" s="148"/>
      <c r="T251" s="54"/>
      <c r="AT251" s="18" t="s">
        <v>152</v>
      </c>
      <c r="AU251" s="18" t="s">
        <v>81</v>
      </c>
    </row>
    <row r="252" spans="2:65" s="12" customFormat="1">
      <c r="B252" s="159"/>
      <c r="D252" s="160" t="s">
        <v>158</v>
      </c>
      <c r="E252" s="161" t="s">
        <v>19</v>
      </c>
      <c r="F252" s="162" t="s">
        <v>545</v>
      </c>
      <c r="H252" s="161" t="s">
        <v>19</v>
      </c>
      <c r="I252" s="163"/>
      <c r="L252" s="159"/>
      <c r="M252" s="164"/>
      <c r="T252" s="165"/>
      <c r="AT252" s="161" t="s">
        <v>158</v>
      </c>
      <c r="AU252" s="161" t="s">
        <v>81</v>
      </c>
      <c r="AV252" s="12" t="s">
        <v>79</v>
      </c>
      <c r="AW252" s="12" t="s">
        <v>33</v>
      </c>
      <c r="AX252" s="12" t="s">
        <v>72</v>
      </c>
      <c r="AY252" s="161" t="s">
        <v>143</v>
      </c>
    </row>
    <row r="253" spans="2:65" s="13" customFormat="1">
      <c r="B253" s="166"/>
      <c r="D253" s="160" t="s">
        <v>158</v>
      </c>
      <c r="E253" s="167" t="s">
        <v>19</v>
      </c>
      <c r="F253" s="168" t="s">
        <v>2139</v>
      </c>
      <c r="H253" s="169">
        <v>15.653</v>
      </c>
      <c r="I253" s="170"/>
      <c r="L253" s="166"/>
      <c r="M253" s="171"/>
      <c r="T253" s="172"/>
      <c r="AT253" s="167" t="s">
        <v>158</v>
      </c>
      <c r="AU253" s="167" t="s">
        <v>81</v>
      </c>
      <c r="AV253" s="13" t="s">
        <v>81</v>
      </c>
      <c r="AW253" s="13" t="s">
        <v>33</v>
      </c>
      <c r="AX253" s="13" t="s">
        <v>79</v>
      </c>
      <c r="AY253" s="167" t="s">
        <v>143</v>
      </c>
    </row>
    <row r="254" spans="2:65" s="1" customFormat="1" ht="24.15" customHeight="1">
      <c r="B254" s="33"/>
      <c r="C254" s="132" t="s">
        <v>303</v>
      </c>
      <c r="D254" s="132" t="s">
        <v>146</v>
      </c>
      <c r="E254" s="133" t="s">
        <v>547</v>
      </c>
      <c r="F254" s="134" t="s">
        <v>548</v>
      </c>
      <c r="G254" s="135" t="s">
        <v>511</v>
      </c>
      <c r="H254" s="136">
        <v>5.4</v>
      </c>
      <c r="I254" s="137">
        <v>2600</v>
      </c>
      <c r="J254" s="138">
        <f>ROUND(I254*H254,2)</f>
        <v>14040</v>
      </c>
      <c r="K254" s="134" t="s">
        <v>150</v>
      </c>
      <c r="L254" s="33"/>
      <c r="M254" s="139" t="s">
        <v>19</v>
      </c>
      <c r="N254" s="140" t="s">
        <v>43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168</v>
      </c>
      <c r="AT254" s="143" t="s">
        <v>146</v>
      </c>
      <c r="AU254" s="143" t="s">
        <v>81</v>
      </c>
      <c r="AY254" s="18" t="s">
        <v>143</v>
      </c>
      <c r="BE254" s="144">
        <f>IF(N254="základní",J254,0)</f>
        <v>14040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8" t="s">
        <v>79</v>
      </c>
      <c r="BK254" s="144">
        <f>ROUND(I254*H254,2)</f>
        <v>14040</v>
      </c>
      <c r="BL254" s="18" t="s">
        <v>168</v>
      </c>
      <c r="BM254" s="143" t="s">
        <v>2140</v>
      </c>
    </row>
    <row r="255" spans="2:65" s="1" customFormat="1">
      <c r="B255" s="33"/>
      <c r="D255" s="145" t="s">
        <v>152</v>
      </c>
      <c r="F255" s="146" t="s">
        <v>550</v>
      </c>
      <c r="I255" s="147"/>
      <c r="L255" s="33"/>
      <c r="M255" s="148"/>
      <c r="T255" s="54"/>
      <c r="AT255" s="18" t="s">
        <v>152</v>
      </c>
      <c r="AU255" s="18" t="s">
        <v>81</v>
      </c>
    </row>
    <row r="256" spans="2:65" s="12" customFormat="1">
      <c r="B256" s="159"/>
      <c r="D256" s="160" t="s">
        <v>158</v>
      </c>
      <c r="E256" s="161" t="s">
        <v>19</v>
      </c>
      <c r="F256" s="162" t="s">
        <v>246</v>
      </c>
      <c r="H256" s="161" t="s">
        <v>19</v>
      </c>
      <c r="I256" s="163"/>
      <c r="L256" s="159"/>
      <c r="M256" s="164"/>
      <c r="T256" s="165"/>
      <c r="AT256" s="161" t="s">
        <v>158</v>
      </c>
      <c r="AU256" s="161" t="s">
        <v>81</v>
      </c>
      <c r="AV256" s="12" t="s">
        <v>79</v>
      </c>
      <c r="AW256" s="12" t="s">
        <v>33</v>
      </c>
      <c r="AX256" s="12" t="s">
        <v>72</v>
      </c>
      <c r="AY256" s="161" t="s">
        <v>143</v>
      </c>
    </row>
    <row r="257" spans="2:65" s="12" customFormat="1">
      <c r="B257" s="159"/>
      <c r="D257" s="160" t="s">
        <v>158</v>
      </c>
      <c r="E257" s="161" t="s">
        <v>19</v>
      </c>
      <c r="F257" s="162" t="s">
        <v>2136</v>
      </c>
      <c r="H257" s="161" t="s">
        <v>19</v>
      </c>
      <c r="I257" s="163"/>
      <c r="L257" s="159"/>
      <c r="M257" s="164"/>
      <c r="T257" s="165"/>
      <c r="AT257" s="161" t="s">
        <v>158</v>
      </c>
      <c r="AU257" s="161" t="s">
        <v>81</v>
      </c>
      <c r="AV257" s="12" t="s">
        <v>79</v>
      </c>
      <c r="AW257" s="12" t="s">
        <v>33</v>
      </c>
      <c r="AX257" s="12" t="s">
        <v>72</v>
      </c>
      <c r="AY257" s="161" t="s">
        <v>143</v>
      </c>
    </row>
    <row r="258" spans="2:65" s="13" customFormat="1">
      <c r="B258" s="166"/>
      <c r="D258" s="160" t="s">
        <v>158</v>
      </c>
      <c r="E258" s="167" t="s">
        <v>19</v>
      </c>
      <c r="F258" s="168" t="s">
        <v>2123</v>
      </c>
      <c r="H258" s="169">
        <v>18</v>
      </c>
      <c r="I258" s="170"/>
      <c r="L258" s="166"/>
      <c r="M258" s="171"/>
      <c r="T258" s="172"/>
      <c r="AT258" s="167" t="s">
        <v>158</v>
      </c>
      <c r="AU258" s="167" t="s">
        <v>81</v>
      </c>
      <c r="AV258" s="13" t="s">
        <v>81</v>
      </c>
      <c r="AW258" s="13" t="s">
        <v>33</v>
      </c>
      <c r="AX258" s="13" t="s">
        <v>72</v>
      </c>
      <c r="AY258" s="167" t="s">
        <v>143</v>
      </c>
    </row>
    <row r="259" spans="2:65" s="15" customFormat="1">
      <c r="B259" s="186"/>
      <c r="D259" s="160" t="s">
        <v>158</v>
      </c>
      <c r="E259" s="187" t="s">
        <v>19</v>
      </c>
      <c r="F259" s="188" t="s">
        <v>533</v>
      </c>
      <c r="H259" s="189">
        <v>18</v>
      </c>
      <c r="I259" s="190"/>
      <c r="L259" s="186"/>
      <c r="M259" s="191"/>
      <c r="T259" s="192"/>
      <c r="AT259" s="187" t="s">
        <v>158</v>
      </c>
      <c r="AU259" s="187" t="s">
        <v>81</v>
      </c>
      <c r="AV259" s="15" t="s">
        <v>163</v>
      </c>
      <c r="AW259" s="15" t="s">
        <v>33</v>
      </c>
      <c r="AX259" s="15" t="s">
        <v>72</v>
      </c>
      <c r="AY259" s="187" t="s">
        <v>143</v>
      </c>
    </row>
    <row r="260" spans="2:65" s="13" customFormat="1">
      <c r="B260" s="166"/>
      <c r="D260" s="160" t="s">
        <v>158</v>
      </c>
      <c r="E260" s="167" t="s">
        <v>19</v>
      </c>
      <c r="F260" s="168" t="s">
        <v>2141</v>
      </c>
      <c r="H260" s="169">
        <v>5.4</v>
      </c>
      <c r="I260" s="170"/>
      <c r="L260" s="166"/>
      <c r="M260" s="171"/>
      <c r="T260" s="172"/>
      <c r="AT260" s="167" t="s">
        <v>158</v>
      </c>
      <c r="AU260" s="167" t="s">
        <v>81</v>
      </c>
      <c r="AV260" s="13" t="s">
        <v>81</v>
      </c>
      <c r="AW260" s="13" t="s">
        <v>33</v>
      </c>
      <c r="AX260" s="13" t="s">
        <v>79</v>
      </c>
      <c r="AY260" s="167" t="s">
        <v>143</v>
      </c>
    </row>
    <row r="261" spans="2:65" s="1" customFormat="1" ht="24.15" customHeight="1">
      <c r="B261" s="33"/>
      <c r="C261" s="132" t="s">
        <v>317</v>
      </c>
      <c r="D261" s="132" t="s">
        <v>146</v>
      </c>
      <c r="E261" s="133" t="s">
        <v>552</v>
      </c>
      <c r="F261" s="134" t="s">
        <v>553</v>
      </c>
      <c r="G261" s="135" t="s">
        <v>511</v>
      </c>
      <c r="H261" s="136">
        <v>15.653</v>
      </c>
      <c r="I261" s="137">
        <v>747</v>
      </c>
      <c r="J261" s="138">
        <f>ROUND(I261*H261,2)</f>
        <v>11692.79</v>
      </c>
      <c r="K261" s="134" t="s">
        <v>150</v>
      </c>
      <c r="L261" s="33"/>
      <c r="M261" s="139" t="s">
        <v>19</v>
      </c>
      <c r="N261" s="140" t="s">
        <v>43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168</v>
      </c>
      <c r="AT261" s="143" t="s">
        <v>146</v>
      </c>
      <c r="AU261" s="143" t="s">
        <v>81</v>
      </c>
      <c r="AY261" s="18" t="s">
        <v>143</v>
      </c>
      <c r="BE261" s="144">
        <f>IF(N261="základní",J261,0)</f>
        <v>11692.79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79</v>
      </c>
      <c r="BK261" s="144">
        <f>ROUND(I261*H261,2)</f>
        <v>11692.79</v>
      </c>
      <c r="BL261" s="18" t="s">
        <v>168</v>
      </c>
      <c r="BM261" s="143" t="s">
        <v>2142</v>
      </c>
    </row>
    <row r="262" spans="2:65" s="1" customFormat="1">
      <c r="B262" s="33"/>
      <c r="D262" s="145" t="s">
        <v>152</v>
      </c>
      <c r="F262" s="146" t="s">
        <v>555</v>
      </c>
      <c r="I262" s="147"/>
      <c r="L262" s="33"/>
      <c r="M262" s="148"/>
      <c r="T262" s="54"/>
      <c r="AT262" s="18" t="s">
        <v>152</v>
      </c>
      <c r="AU262" s="18" t="s">
        <v>81</v>
      </c>
    </row>
    <row r="263" spans="2:65" s="12" customFormat="1">
      <c r="B263" s="159"/>
      <c r="D263" s="160" t="s">
        <v>158</v>
      </c>
      <c r="E263" s="161" t="s">
        <v>19</v>
      </c>
      <c r="F263" s="162" t="s">
        <v>545</v>
      </c>
      <c r="H263" s="161" t="s">
        <v>19</v>
      </c>
      <c r="I263" s="163"/>
      <c r="L263" s="159"/>
      <c r="M263" s="164"/>
      <c r="T263" s="165"/>
      <c r="AT263" s="161" t="s">
        <v>158</v>
      </c>
      <c r="AU263" s="161" t="s">
        <v>81</v>
      </c>
      <c r="AV263" s="12" t="s">
        <v>79</v>
      </c>
      <c r="AW263" s="12" t="s">
        <v>33</v>
      </c>
      <c r="AX263" s="12" t="s">
        <v>72</v>
      </c>
      <c r="AY263" s="161" t="s">
        <v>143</v>
      </c>
    </row>
    <row r="264" spans="2:65" s="13" customFormat="1">
      <c r="B264" s="166"/>
      <c r="D264" s="160" t="s">
        <v>158</v>
      </c>
      <c r="E264" s="167" t="s">
        <v>19</v>
      </c>
      <c r="F264" s="168" t="s">
        <v>2143</v>
      </c>
      <c r="H264" s="169">
        <v>15.653</v>
      </c>
      <c r="I264" s="170"/>
      <c r="L264" s="166"/>
      <c r="M264" s="171"/>
      <c r="T264" s="172"/>
      <c r="AT264" s="167" t="s">
        <v>158</v>
      </c>
      <c r="AU264" s="167" t="s">
        <v>81</v>
      </c>
      <c r="AV264" s="13" t="s">
        <v>81</v>
      </c>
      <c r="AW264" s="13" t="s">
        <v>33</v>
      </c>
      <c r="AX264" s="13" t="s">
        <v>79</v>
      </c>
      <c r="AY264" s="167" t="s">
        <v>143</v>
      </c>
    </row>
    <row r="265" spans="2:65" s="1" customFormat="1" ht="24.15" customHeight="1">
      <c r="B265" s="33"/>
      <c r="C265" s="132" t="s">
        <v>325</v>
      </c>
      <c r="D265" s="132" t="s">
        <v>146</v>
      </c>
      <c r="E265" s="133" t="s">
        <v>557</v>
      </c>
      <c r="F265" s="134" t="s">
        <v>558</v>
      </c>
      <c r="G265" s="135" t="s">
        <v>511</v>
      </c>
      <c r="H265" s="136">
        <v>5.4</v>
      </c>
      <c r="I265" s="137">
        <v>3980</v>
      </c>
      <c r="J265" s="138">
        <f>ROUND(I265*H265,2)</f>
        <v>21492</v>
      </c>
      <c r="K265" s="134" t="s">
        <v>150</v>
      </c>
      <c r="L265" s="33"/>
      <c r="M265" s="139" t="s">
        <v>19</v>
      </c>
      <c r="N265" s="140" t="s">
        <v>43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168</v>
      </c>
      <c r="AT265" s="143" t="s">
        <v>146</v>
      </c>
      <c r="AU265" s="143" t="s">
        <v>81</v>
      </c>
      <c r="AY265" s="18" t="s">
        <v>143</v>
      </c>
      <c r="BE265" s="144">
        <f>IF(N265="základní",J265,0)</f>
        <v>21492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79</v>
      </c>
      <c r="BK265" s="144">
        <f>ROUND(I265*H265,2)</f>
        <v>21492</v>
      </c>
      <c r="BL265" s="18" t="s">
        <v>168</v>
      </c>
      <c r="BM265" s="143" t="s">
        <v>2144</v>
      </c>
    </row>
    <row r="266" spans="2:65" s="1" customFormat="1">
      <c r="B266" s="33"/>
      <c r="D266" s="145" t="s">
        <v>152</v>
      </c>
      <c r="F266" s="146" t="s">
        <v>560</v>
      </c>
      <c r="I266" s="147"/>
      <c r="L266" s="33"/>
      <c r="M266" s="148"/>
      <c r="T266" s="54"/>
      <c r="AT266" s="18" t="s">
        <v>152</v>
      </c>
      <c r="AU266" s="18" t="s">
        <v>81</v>
      </c>
    </row>
    <row r="267" spans="2:65" s="12" customFormat="1">
      <c r="B267" s="159"/>
      <c r="D267" s="160" t="s">
        <v>158</v>
      </c>
      <c r="E267" s="161" t="s">
        <v>19</v>
      </c>
      <c r="F267" s="162" t="s">
        <v>246</v>
      </c>
      <c r="H267" s="161" t="s">
        <v>19</v>
      </c>
      <c r="I267" s="163"/>
      <c r="L267" s="159"/>
      <c r="M267" s="164"/>
      <c r="T267" s="165"/>
      <c r="AT267" s="161" t="s">
        <v>158</v>
      </c>
      <c r="AU267" s="161" t="s">
        <v>81</v>
      </c>
      <c r="AV267" s="12" t="s">
        <v>79</v>
      </c>
      <c r="AW267" s="12" t="s">
        <v>33</v>
      </c>
      <c r="AX267" s="12" t="s">
        <v>72</v>
      </c>
      <c r="AY267" s="161" t="s">
        <v>143</v>
      </c>
    </row>
    <row r="268" spans="2:65" s="12" customFormat="1">
      <c r="B268" s="159"/>
      <c r="D268" s="160" t="s">
        <v>158</v>
      </c>
      <c r="E268" s="161" t="s">
        <v>19</v>
      </c>
      <c r="F268" s="162" t="s">
        <v>2136</v>
      </c>
      <c r="H268" s="161" t="s">
        <v>19</v>
      </c>
      <c r="I268" s="163"/>
      <c r="L268" s="159"/>
      <c r="M268" s="164"/>
      <c r="T268" s="165"/>
      <c r="AT268" s="161" t="s">
        <v>158</v>
      </c>
      <c r="AU268" s="161" t="s">
        <v>81</v>
      </c>
      <c r="AV268" s="12" t="s">
        <v>79</v>
      </c>
      <c r="AW268" s="12" t="s">
        <v>33</v>
      </c>
      <c r="AX268" s="12" t="s">
        <v>72</v>
      </c>
      <c r="AY268" s="161" t="s">
        <v>143</v>
      </c>
    </row>
    <row r="269" spans="2:65" s="13" customFormat="1">
      <c r="B269" s="166"/>
      <c r="D269" s="160" t="s">
        <v>158</v>
      </c>
      <c r="E269" s="167" t="s">
        <v>19</v>
      </c>
      <c r="F269" s="168" t="s">
        <v>2123</v>
      </c>
      <c r="H269" s="169">
        <v>18</v>
      </c>
      <c r="I269" s="170"/>
      <c r="L269" s="166"/>
      <c r="M269" s="171"/>
      <c r="T269" s="172"/>
      <c r="AT269" s="167" t="s">
        <v>158</v>
      </c>
      <c r="AU269" s="167" t="s">
        <v>81</v>
      </c>
      <c r="AV269" s="13" t="s">
        <v>81</v>
      </c>
      <c r="AW269" s="13" t="s">
        <v>33</v>
      </c>
      <c r="AX269" s="13" t="s">
        <v>72</v>
      </c>
      <c r="AY269" s="167" t="s">
        <v>143</v>
      </c>
    </row>
    <row r="270" spans="2:65" s="15" customFormat="1">
      <c r="B270" s="186"/>
      <c r="D270" s="160" t="s">
        <v>158</v>
      </c>
      <c r="E270" s="187" t="s">
        <v>19</v>
      </c>
      <c r="F270" s="188" t="s">
        <v>533</v>
      </c>
      <c r="H270" s="189">
        <v>18</v>
      </c>
      <c r="I270" s="190"/>
      <c r="L270" s="186"/>
      <c r="M270" s="191"/>
      <c r="T270" s="192"/>
      <c r="AT270" s="187" t="s">
        <v>158</v>
      </c>
      <c r="AU270" s="187" t="s">
        <v>81</v>
      </c>
      <c r="AV270" s="15" t="s">
        <v>163</v>
      </c>
      <c r="AW270" s="15" t="s">
        <v>33</v>
      </c>
      <c r="AX270" s="15" t="s">
        <v>72</v>
      </c>
      <c r="AY270" s="187" t="s">
        <v>143</v>
      </c>
    </row>
    <row r="271" spans="2:65" s="13" customFormat="1">
      <c r="B271" s="166"/>
      <c r="D271" s="160" t="s">
        <v>158</v>
      </c>
      <c r="E271" s="167" t="s">
        <v>19</v>
      </c>
      <c r="F271" s="168" t="s">
        <v>2145</v>
      </c>
      <c r="H271" s="169">
        <v>5.4</v>
      </c>
      <c r="I271" s="170"/>
      <c r="L271" s="166"/>
      <c r="M271" s="171"/>
      <c r="T271" s="172"/>
      <c r="AT271" s="167" t="s">
        <v>158</v>
      </c>
      <c r="AU271" s="167" t="s">
        <v>81</v>
      </c>
      <c r="AV271" s="13" t="s">
        <v>81</v>
      </c>
      <c r="AW271" s="13" t="s">
        <v>33</v>
      </c>
      <c r="AX271" s="13" t="s">
        <v>79</v>
      </c>
      <c r="AY271" s="167" t="s">
        <v>143</v>
      </c>
    </row>
    <row r="272" spans="2:65" s="1" customFormat="1" ht="24.15" customHeight="1">
      <c r="B272" s="33"/>
      <c r="C272" s="132" t="s">
        <v>350</v>
      </c>
      <c r="D272" s="132" t="s">
        <v>146</v>
      </c>
      <c r="E272" s="133" t="s">
        <v>562</v>
      </c>
      <c r="F272" s="134" t="s">
        <v>563</v>
      </c>
      <c r="G272" s="135" t="s">
        <v>511</v>
      </c>
      <c r="H272" s="136">
        <v>10.436</v>
      </c>
      <c r="I272" s="137">
        <v>1524</v>
      </c>
      <c r="J272" s="138">
        <f>ROUND(I272*H272,2)</f>
        <v>15904.46</v>
      </c>
      <c r="K272" s="134" t="s">
        <v>150</v>
      </c>
      <c r="L272" s="33"/>
      <c r="M272" s="139" t="s">
        <v>19</v>
      </c>
      <c r="N272" s="140" t="s">
        <v>43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168</v>
      </c>
      <c r="AT272" s="143" t="s">
        <v>146</v>
      </c>
      <c r="AU272" s="143" t="s">
        <v>81</v>
      </c>
      <c r="AY272" s="18" t="s">
        <v>143</v>
      </c>
      <c r="BE272" s="144">
        <f>IF(N272="základní",J272,0)</f>
        <v>15904.46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8" t="s">
        <v>79</v>
      </c>
      <c r="BK272" s="144">
        <f>ROUND(I272*H272,2)</f>
        <v>15904.46</v>
      </c>
      <c r="BL272" s="18" t="s">
        <v>168</v>
      </c>
      <c r="BM272" s="143" t="s">
        <v>2146</v>
      </c>
    </row>
    <row r="273" spans="2:65" s="1" customFormat="1">
      <c r="B273" s="33"/>
      <c r="D273" s="145" t="s">
        <v>152</v>
      </c>
      <c r="F273" s="146" t="s">
        <v>565</v>
      </c>
      <c r="I273" s="147"/>
      <c r="L273" s="33"/>
      <c r="M273" s="148"/>
      <c r="T273" s="54"/>
      <c r="AT273" s="18" t="s">
        <v>152</v>
      </c>
      <c r="AU273" s="18" t="s">
        <v>81</v>
      </c>
    </row>
    <row r="274" spans="2:65" s="12" customFormat="1">
      <c r="B274" s="159"/>
      <c r="D274" s="160" t="s">
        <v>158</v>
      </c>
      <c r="E274" s="161" t="s">
        <v>19</v>
      </c>
      <c r="F274" s="162" t="s">
        <v>545</v>
      </c>
      <c r="H274" s="161" t="s">
        <v>19</v>
      </c>
      <c r="I274" s="163"/>
      <c r="L274" s="159"/>
      <c r="M274" s="164"/>
      <c r="T274" s="165"/>
      <c r="AT274" s="161" t="s">
        <v>158</v>
      </c>
      <c r="AU274" s="161" t="s">
        <v>81</v>
      </c>
      <c r="AV274" s="12" t="s">
        <v>79</v>
      </c>
      <c r="AW274" s="12" t="s">
        <v>33</v>
      </c>
      <c r="AX274" s="12" t="s">
        <v>72</v>
      </c>
      <c r="AY274" s="161" t="s">
        <v>143</v>
      </c>
    </row>
    <row r="275" spans="2:65" s="13" customFormat="1">
      <c r="B275" s="166"/>
      <c r="D275" s="160" t="s">
        <v>158</v>
      </c>
      <c r="E275" s="167" t="s">
        <v>19</v>
      </c>
      <c r="F275" s="168" t="s">
        <v>2147</v>
      </c>
      <c r="H275" s="169">
        <v>10.436</v>
      </c>
      <c r="I275" s="170"/>
      <c r="L275" s="166"/>
      <c r="M275" s="171"/>
      <c r="T275" s="172"/>
      <c r="AT275" s="167" t="s">
        <v>158</v>
      </c>
      <c r="AU275" s="167" t="s">
        <v>81</v>
      </c>
      <c r="AV275" s="13" t="s">
        <v>81</v>
      </c>
      <c r="AW275" s="13" t="s">
        <v>33</v>
      </c>
      <c r="AX275" s="13" t="s">
        <v>79</v>
      </c>
      <c r="AY275" s="167" t="s">
        <v>143</v>
      </c>
    </row>
    <row r="276" spans="2:65" s="1" customFormat="1" ht="24.15" customHeight="1">
      <c r="B276" s="33"/>
      <c r="C276" s="132" t="s">
        <v>355</v>
      </c>
      <c r="D276" s="132" t="s">
        <v>146</v>
      </c>
      <c r="E276" s="133" t="s">
        <v>567</v>
      </c>
      <c r="F276" s="134" t="s">
        <v>568</v>
      </c>
      <c r="G276" s="135" t="s">
        <v>511</v>
      </c>
      <c r="H276" s="136">
        <v>2.609</v>
      </c>
      <c r="I276" s="137">
        <v>1848</v>
      </c>
      <c r="J276" s="138">
        <f>ROUND(I276*H276,2)</f>
        <v>4821.43</v>
      </c>
      <c r="K276" s="134" t="s">
        <v>150</v>
      </c>
      <c r="L276" s="33"/>
      <c r="M276" s="139" t="s">
        <v>19</v>
      </c>
      <c r="N276" s="140" t="s">
        <v>43</v>
      </c>
      <c r="P276" s="141">
        <f>O276*H276</f>
        <v>0</v>
      </c>
      <c r="Q276" s="141">
        <v>0</v>
      </c>
      <c r="R276" s="141">
        <f>Q276*H276</f>
        <v>0</v>
      </c>
      <c r="S276" s="141">
        <v>0</v>
      </c>
      <c r="T276" s="142">
        <f>S276*H276</f>
        <v>0</v>
      </c>
      <c r="AR276" s="143" t="s">
        <v>168</v>
      </c>
      <c r="AT276" s="143" t="s">
        <v>146</v>
      </c>
      <c r="AU276" s="143" t="s">
        <v>81</v>
      </c>
      <c r="AY276" s="18" t="s">
        <v>143</v>
      </c>
      <c r="BE276" s="144">
        <f>IF(N276="základní",J276,0)</f>
        <v>4821.43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79</v>
      </c>
      <c r="BK276" s="144">
        <f>ROUND(I276*H276,2)</f>
        <v>4821.43</v>
      </c>
      <c r="BL276" s="18" t="s">
        <v>168</v>
      </c>
      <c r="BM276" s="143" t="s">
        <v>2148</v>
      </c>
    </row>
    <row r="277" spans="2:65" s="1" customFormat="1">
      <c r="B277" s="33"/>
      <c r="D277" s="145" t="s">
        <v>152</v>
      </c>
      <c r="F277" s="146" t="s">
        <v>570</v>
      </c>
      <c r="I277" s="147"/>
      <c r="L277" s="33"/>
      <c r="M277" s="148"/>
      <c r="T277" s="54"/>
      <c r="AT277" s="18" t="s">
        <v>152</v>
      </c>
      <c r="AU277" s="18" t="s">
        <v>81</v>
      </c>
    </row>
    <row r="278" spans="2:65" s="12" customFormat="1">
      <c r="B278" s="159"/>
      <c r="D278" s="160" t="s">
        <v>158</v>
      </c>
      <c r="E278" s="161" t="s">
        <v>19</v>
      </c>
      <c r="F278" s="162" t="s">
        <v>545</v>
      </c>
      <c r="H278" s="161" t="s">
        <v>19</v>
      </c>
      <c r="I278" s="163"/>
      <c r="L278" s="159"/>
      <c r="M278" s="164"/>
      <c r="T278" s="165"/>
      <c r="AT278" s="161" t="s">
        <v>158</v>
      </c>
      <c r="AU278" s="161" t="s">
        <v>81</v>
      </c>
      <c r="AV278" s="12" t="s">
        <v>79</v>
      </c>
      <c r="AW278" s="12" t="s">
        <v>33</v>
      </c>
      <c r="AX278" s="12" t="s">
        <v>72</v>
      </c>
      <c r="AY278" s="161" t="s">
        <v>143</v>
      </c>
    </row>
    <row r="279" spans="2:65" s="13" customFormat="1">
      <c r="B279" s="166"/>
      <c r="D279" s="160" t="s">
        <v>158</v>
      </c>
      <c r="E279" s="167" t="s">
        <v>19</v>
      </c>
      <c r="F279" s="168" t="s">
        <v>2149</v>
      </c>
      <c r="H279" s="169">
        <v>2.609</v>
      </c>
      <c r="I279" s="170"/>
      <c r="L279" s="166"/>
      <c r="M279" s="171"/>
      <c r="T279" s="172"/>
      <c r="AT279" s="167" t="s">
        <v>158</v>
      </c>
      <c r="AU279" s="167" t="s">
        <v>81</v>
      </c>
      <c r="AV279" s="13" t="s">
        <v>81</v>
      </c>
      <c r="AW279" s="13" t="s">
        <v>33</v>
      </c>
      <c r="AX279" s="13" t="s">
        <v>79</v>
      </c>
      <c r="AY279" s="167" t="s">
        <v>143</v>
      </c>
    </row>
    <row r="280" spans="2:65" s="1" customFormat="1" ht="21.75" customHeight="1">
      <c r="B280" s="33"/>
      <c r="C280" s="132" t="s">
        <v>359</v>
      </c>
      <c r="D280" s="132" t="s">
        <v>146</v>
      </c>
      <c r="E280" s="133" t="s">
        <v>572</v>
      </c>
      <c r="F280" s="134" t="s">
        <v>573</v>
      </c>
      <c r="G280" s="135" t="s">
        <v>511</v>
      </c>
      <c r="H280" s="136">
        <v>2.609</v>
      </c>
      <c r="I280" s="137">
        <v>1740</v>
      </c>
      <c r="J280" s="138">
        <f>ROUND(I280*H280,2)</f>
        <v>4539.66</v>
      </c>
      <c r="K280" s="134" t="s">
        <v>150</v>
      </c>
      <c r="L280" s="33"/>
      <c r="M280" s="139" t="s">
        <v>19</v>
      </c>
      <c r="N280" s="140" t="s">
        <v>43</v>
      </c>
      <c r="P280" s="141">
        <f>O280*H280</f>
        <v>0</v>
      </c>
      <c r="Q280" s="141">
        <v>2.4000000000000001E-4</v>
      </c>
      <c r="R280" s="141">
        <f>Q280*H280</f>
        <v>6.2616000000000006E-4</v>
      </c>
      <c r="S280" s="141">
        <v>0</v>
      </c>
      <c r="T280" s="142">
        <f>S280*H280</f>
        <v>0</v>
      </c>
      <c r="AR280" s="143" t="s">
        <v>168</v>
      </c>
      <c r="AT280" s="143" t="s">
        <v>146</v>
      </c>
      <c r="AU280" s="143" t="s">
        <v>81</v>
      </c>
      <c r="AY280" s="18" t="s">
        <v>143</v>
      </c>
      <c r="BE280" s="144">
        <f>IF(N280="základní",J280,0)</f>
        <v>4539.66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8" t="s">
        <v>79</v>
      </c>
      <c r="BK280" s="144">
        <f>ROUND(I280*H280,2)</f>
        <v>4539.66</v>
      </c>
      <c r="BL280" s="18" t="s">
        <v>168</v>
      </c>
      <c r="BM280" s="143" t="s">
        <v>2150</v>
      </c>
    </row>
    <row r="281" spans="2:65" s="1" customFormat="1">
      <c r="B281" s="33"/>
      <c r="D281" s="145" t="s">
        <v>152</v>
      </c>
      <c r="F281" s="146" t="s">
        <v>575</v>
      </c>
      <c r="I281" s="147"/>
      <c r="L281" s="33"/>
      <c r="M281" s="148"/>
      <c r="T281" s="54"/>
      <c r="AT281" s="18" t="s">
        <v>152</v>
      </c>
      <c r="AU281" s="18" t="s">
        <v>81</v>
      </c>
    </row>
    <row r="282" spans="2:65" s="12" customFormat="1">
      <c r="B282" s="159"/>
      <c r="D282" s="160" t="s">
        <v>158</v>
      </c>
      <c r="E282" s="161" t="s">
        <v>19</v>
      </c>
      <c r="F282" s="162" t="s">
        <v>545</v>
      </c>
      <c r="H282" s="161" t="s">
        <v>19</v>
      </c>
      <c r="I282" s="163"/>
      <c r="L282" s="159"/>
      <c r="M282" s="164"/>
      <c r="T282" s="165"/>
      <c r="AT282" s="161" t="s">
        <v>158</v>
      </c>
      <c r="AU282" s="161" t="s">
        <v>81</v>
      </c>
      <c r="AV282" s="12" t="s">
        <v>79</v>
      </c>
      <c r="AW282" s="12" t="s">
        <v>33</v>
      </c>
      <c r="AX282" s="12" t="s">
        <v>72</v>
      </c>
      <c r="AY282" s="161" t="s">
        <v>143</v>
      </c>
    </row>
    <row r="283" spans="2:65" s="13" customFormat="1">
      <c r="B283" s="166"/>
      <c r="D283" s="160" t="s">
        <v>158</v>
      </c>
      <c r="E283" s="167" t="s">
        <v>19</v>
      </c>
      <c r="F283" s="168" t="s">
        <v>2151</v>
      </c>
      <c r="H283" s="169">
        <v>2.609</v>
      </c>
      <c r="I283" s="170"/>
      <c r="L283" s="166"/>
      <c r="M283" s="171"/>
      <c r="T283" s="172"/>
      <c r="AT283" s="167" t="s">
        <v>158</v>
      </c>
      <c r="AU283" s="167" t="s">
        <v>81</v>
      </c>
      <c r="AV283" s="13" t="s">
        <v>81</v>
      </c>
      <c r="AW283" s="13" t="s">
        <v>33</v>
      </c>
      <c r="AX283" s="13" t="s">
        <v>79</v>
      </c>
      <c r="AY283" s="167" t="s">
        <v>143</v>
      </c>
    </row>
    <row r="284" spans="2:65" s="1" customFormat="1" ht="24.15" customHeight="1">
      <c r="B284" s="33"/>
      <c r="C284" s="132" t="s">
        <v>363</v>
      </c>
      <c r="D284" s="132" t="s">
        <v>146</v>
      </c>
      <c r="E284" s="133" t="s">
        <v>577</v>
      </c>
      <c r="F284" s="134" t="s">
        <v>578</v>
      </c>
      <c r="G284" s="135" t="s">
        <v>511</v>
      </c>
      <c r="H284" s="136">
        <v>27.757999999999999</v>
      </c>
      <c r="I284" s="137">
        <v>599</v>
      </c>
      <c r="J284" s="138">
        <f>ROUND(I284*H284,2)</f>
        <v>16627.04</v>
      </c>
      <c r="K284" s="134" t="s">
        <v>150</v>
      </c>
      <c r="L284" s="33"/>
      <c r="M284" s="139" t="s">
        <v>19</v>
      </c>
      <c r="N284" s="140" t="s">
        <v>43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168</v>
      </c>
      <c r="AT284" s="143" t="s">
        <v>146</v>
      </c>
      <c r="AU284" s="143" t="s">
        <v>81</v>
      </c>
      <c r="AY284" s="18" t="s">
        <v>143</v>
      </c>
      <c r="BE284" s="144">
        <f>IF(N284="základní",J284,0)</f>
        <v>16627.04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79</v>
      </c>
      <c r="BK284" s="144">
        <f>ROUND(I284*H284,2)</f>
        <v>16627.04</v>
      </c>
      <c r="BL284" s="18" t="s">
        <v>168</v>
      </c>
      <c r="BM284" s="143" t="s">
        <v>2152</v>
      </c>
    </row>
    <row r="285" spans="2:65" s="1" customFormat="1">
      <c r="B285" s="33"/>
      <c r="D285" s="145" t="s">
        <v>152</v>
      </c>
      <c r="F285" s="146" t="s">
        <v>580</v>
      </c>
      <c r="I285" s="147"/>
      <c r="L285" s="33"/>
      <c r="M285" s="148"/>
      <c r="T285" s="54"/>
      <c r="AT285" s="18" t="s">
        <v>152</v>
      </c>
      <c r="AU285" s="18" t="s">
        <v>81</v>
      </c>
    </row>
    <row r="286" spans="2:65" s="13" customFormat="1">
      <c r="B286" s="166"/>
      <c r="D286" s="160" t="s">
        <v>158</v>
      </c>
      <c r="E286" s="167" t="s">
        <v>19</v>
      </c>
      <c r="F286" s="168" t="s">
        <v>2153</v>
      </c>
      <c r="H286" s="169">
        <v>52.177999999999997</v>
      </c>
      <c r="I286" s="170"/>
      <c r="L286" s="166"/>
      <c r="M286" s="171"/>
      <c r="T286" s="172"/>
      <c r="AT286" s="167" t="s">
        <v>158</v>
      </c>
      <c r="AU286" s="167" t="s">
        <v>81</v>
      </c>
      <c r="AV286" s="13" t="s">
        <v>81</v>
      </c>
      <c r="AW286" s="13" t="s">
        <v>33</v>
      </c>
      <c r="AX286" s="13" t="s">
        <v>72</v>
      </c>
      <c r="AY286" s="167" t="s">
        <v>143</v>
      </c>
    </row>
    <row r="287" spans="2:65" s="13" customFormat="1">
      <c r="B287" s="166"/>
      <c r="D287" s="160" t="s">
        <v>158</v>
      </c>
      <c r="E287" s="167" t="s">
        <v>19</v>
      </c>
      <c r="F287" s="168" t="s">
        <v>2154</v>
      </c>
      <c r="H287" s="169">
        <v>40.35</v>
      </c>
      <c r="I287" s="170"/>
      <c r="L287" s="166"/>
      <c r="M287" s="171"/>
      <c r="T287" s="172"/>
      <c r="AT287" s="167" t="s">
        <v>158</v>
      </c>
      <c r="AU287" s="167" t="s">
        <v>81</v>
      </c>
      <c r="AV287" s="13" t="s">
        <v>81</v>
      </c>
      <c r="AW287" s="13" t="s">
        <v>33</v>
      </c>
      <c r="AX287" s="13" t="s">
        <v>72</v>
      </c>
      <c r="AY287" s="167" t="s">
        <v>143</v>
      </c>
    </row>
    <row r="288" spans="2:65" s="15" customFormat="1">
      <c r="B288" s="186"/>
      <c r="D288" s="160" t="s">
        <v>158</v>
      </c>
      <c r="E288" s="187" t="s">
        <v>19</v>
      </c>
      <c r="F288" s="188" t="s">
        <v>533</v>
      </c>
      <c r="H288" s="189">
        <v>92.527999999999992</v>
      </c>
      <c r="I288" s="190"/>
      <c r="L288" s="186"/>
      <c r="M288" s="191"/>
      <c r="T288" s="192"/>
      <c r="AT288" s="187" t="s">
        <v>158</v>
      </c>
      <c r="AU288" s="187" t="s">
        <v>81</v>
      </c>
      <c r="AV288" s="15" t="s">
        <v>163</v>
      </c>
      <c r="AW288" s="15" t="s">
        <v>33</v>
      </c>
      <c r="AX288" s="15" t="s">
        <v>72</v>
      </c>
      <c r="AY288" s="187" t="s">
        <v>143</v>
      </c>
    </row>
    <row r="289" spans="2:65" s="12" customFormat="1">
      <c r="B289" s="159"/>
      <c r="D289" s="160" t="s">
        <v>158</v>
      </c>
      <c r="E289" s="161" t="s">
        <v>19</v>
      </c>
      <c r="F289" s="162" t="s">
        <v>2155</v>
      </c>
      <c r="H289" s="161" t="s">
        <v>19</v>
      </c>
      <c r="I289" s="163"/>
      <c r="L289" s="159"/>
      <c r="M289" s="164"/>
      <c r="T289" s="165"/>
      <c r="AT289" s="161" t="s">
        <v>158</v>
      </c>
      <c r="AU289" s="161" t="s">
        <v>81</v>
      </c>
      <c r="AV289" s="12" t="s">
        <v>79</v>
      </c>
      <c r="AW289" s="12" t="s">
        <v>33</v>
      </c>
      <c r="AX289" s="12" t="s">
        <v>72</v>
      </c>
      <c r="AY289" s="161" t="s">
        <v>143</v>
      </c>
    </row>
    <row r="290" spans="2:65" s="13" customFormat="1">
      <c r="B290" s="166"/>
      <c r="D290" s="160" t="s">
        <v>158</v>
      </c>
      <c r="E290" s="167" t="s">
        <v>19</v>
      </c>
      <c r="F290" s="168" t="s">
        <v>2156</v>
      </c>
      <c r="H290" s="169">
        <v>27.757999999999999</v>
      </c>
      <c r="I290" s="170"/>
      <c r="L290" s="166"/>
      <c r="M290" s="171"/>
      <c r="T290" s="172"/>
      <c r="AT290" s="167" t="s">
        <v>158</v>
      </c>
      <c r="AU290" s="167" t="s">
        <v>81</v>
      </c>
      <c r="AV290" s="13" t="s">
        <v>81</v>
      </c>
      <c r="AW290" s="13" t="s">
        <v>33</v>
      </c>
      <c r="AX290" s="13" t="s">
        <v>79</v>
      </c>
      <c r="AY290" s="167" t="s">
        <v>143</v>
      </c>
    </row>
    <row r="291" spans="2:65" s="1" customFormat="1" ht="24.15" customHeight="1">
      <c r="B291" s="33"/>
      <c r="C291" s="132" t="s">
        <v>406</v>
      </c>
      <c r="D291" s="132" t="s">
        <v>146</v>
      </c>
      <c r="E291" s="133" t="s">
        <v>583</v>
      </c>
      <c r="F291" s="134" t="s">
        <v>584</v>
      </c>
      <c r="G291" s="135" t="s">
        <v>260</v>
      </c>
      <c r="H291" s="136">
        <v>11</v>
      </c>
      <c r="I291" s="137">
        <v>5300</v>
      </c>
      <c r="J291" s="138">
        <f>ROUND(I291*H291,2)</f>
        <v>58300</v>
      </c>
      <c r="K291" s="134" t="s">
        <v>19</v>
      </c>
      <c r="L291" s="33"/>
      <c r="M291" s="139" t="s">
        <v>19</v>
      </c>
      <c r="N291" s="140" t="s">
        <v>43</v>
      </c>
      <c r="P291" s="141">
        <f>O291*H291</f>
        <v>0</v>
      </c>
      <c r="Q291" s="141">
        <v>1.6E-2</v>
      </c>
      <c r="R291" s="141">
        <f>Q291*H291</f>
        <v>0.17599999999999999</v>
      </c>
      <c r="S291" s="141">
        <v>0</v>
      </c>
      <c r="T291" s="142">
        <f>S291*H291</f>
        <v>0</v>
      </c>
      <c r="AR291" s="143" t="s">
        <v>168</v>
      </c>
      <c r="AT291" s="143" t="s">
        <v>146</v>
      </c>
      <c r="AU291" s="143" t="s">
        <v>81</v>
      </c>
      <c r="AY291" s="18" t="s">
        <v>143</v>
      </c>
      <c r="BE291" s="144">
        <f>IF(N291="základní",J291,0)</f>
        <v>58300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8" t="s">
        <v>79</v>
      </c>
      <c r="BK291" s="144">
        <f>ROUND(I291*H291,2)</f>
        <v>58300</v>
      </c>
      <c r="BL291" s="18" t="s">
        <v>168</v>
      </c>
      <c r="BM291" s="143" t="s">
        <v>2157</v>
      </c>
    </row>
    <row r="292" spans="2:65" s="12" customFormat="1">
      <c r="B292" s="159"/>
      <c r="D292" s="160" t="s">
        <v>158</v>
      </c>
      <c r="E292" s="161" t="s">
        <v>19</v>
      </c>
      <c r="F292" s="162" t="s">
        <v>2158</v>
      </c>
      <c r="H292" s="161" t="s">
        <v>19</v>
      </c>
      <c r="I292" s="163"/>
      <c r="L292" s="159"/>
      <c r="M292" s="164"/>
      <c r="T292" s="165"/>
      <c r="AT292" s="161" t="s">
        <v>158</v>
      </c>
      <c r="AU292" s="161" t="s">
        <v>81</v>
      </c>
      <c r="AV292" s="12" t="s">
        <v>79</v>
      </c>
      <c r="AW292" s="12" t="s">
        <v>33</v>
      </c>
      <c r="AX292" s="12" t="s">
        <v>72</v>
      </c>
      <c r="AY292" s="161" t="s">
        <v>143</v>
      </c>
    </row>
    <row r="293" spans="2:65" s="12" customFormat="1">
      <c r="B293" s="159"/>
      <c r="D293" s="160" t="s">
        <v>158</v>
      </c>
      <c r="E293" s="161" t="s">
        <v>19</v>
      </c>
      <c r="F293" s="162" t="s">
        <v>1723</v>
      </c>
      <c r="H293" s="161" t="s">
        <v>19</v>
      </c>
      <c r="I293" s="163"/>
      <c r="L293" s="159"/>
      <c r="M293" s="164"/>
      <c r="T293" s="165"/>
      <c r="AT293" s="161" t="s">
        <v>158</v>
      </c>
      <c r="AU293" s="161" t="s">
        <v>81</v>
      </c>
      <c r="AV293" s="12" t="s">
        <v>79</v>
      </c>
      <c r="AW293" s="12" t="s">
        <v>33</v>
      </c>
      <c r="AX293" s="12" t="s">
        <v>72</v>
      </c>
      <c r="AY293" s="161" t="s">
        <v>143</v>
      </c>
    </row>
    <row r="294" spans="2:65" s="13" customFormat="1">
      <c r="B294" s="166"/>
      <c r="D294" s="160" t="s">
        <v>158</v>
      </c>
      <c r="E294" s="167" t="s">
        <v>19</v>
      </c>
      <c r="F294" s="168" t="s">
        <v>1724</v>
      </c>
      <c r="H294" s="169">
        <v>11</v>
      </c>
      <c r="I294" s="170"/>
      <c r="L294" s="166"/>
      <c r="M294" s="171"/>
      <c r="T294" s="172"/>
      <c r="AT294" s="167" t="s">
        <v>158</v>
      </c>
      <c r="AU294" s="167" t="s">
        <v>81</v>
      </c>
      <c r="AV294" s="13" t="s">
        <v>81</v>
      </c>
      <c r="AW294" s="13" t="s">
        <v>33</v>
      </c>
      <c r="AX294" s="13" t="s">
        <v>79</v>
      </c>
      <c r="AY294" s="167" t="s">
        <v>143</v>
      </c>
    </row>
    <row r="295" spans="2:65" s="1" customFormat="1" ht="16.5" customHeight="1">
      <c r="B295" s="33"/>
      <c r="C295" s="132" t="s">
        <v>689</v>
      </c>
      <c r="D295" s="132" t="s">
        <v>146</v>
      </c>
      <c r="E295" s="133" t="s">
        <v>1725</v>
      </c>
      <c r="F295" s="134" t="s">
        <v>1726</v>
      </c>
      <c r="G295" s="135" t="s">
        <v>494</v>
      </c>
      <c r="H295" s="136">
        <v>76.3</v>
      </c>
      <c r="I295" s="137">
        <v>45.3</v>
      </c>
      <c r="J295" s="138">
        <f>ROUND(I295*H295,2)</f>
        <v>3456.39</v>
      </c>
      <c r="K295" s="134" t="s">
        <v>150</v>
      </c>
      <c r="L295" s="33"/>
      <c r="M295" s="139" t="s">
        <v>19</v>
      </c>
      <c r="N295" s="140" t="s">
        <v>43</v>
      </c>
      <c r="P295" s="141">
        <f>O295*H295</f>
        <v>0</v>
      </c>
      <c r="Q295" s="141">
        <v>6.9999999999999999E-4</v>
      </c>
      <c r="R295" s="141">
        <f>Q295*H295</f>
        <v>5.3409999999999999E-2</v>
      </c>
      <c r="S295" s="141">
        <v>0</v>
      </c>
      <c r="T295" s="142">
        <f>S295*H295</f>
        <v>0</v>
      </c>
      <c r="AR295" s="143" t="s">
        <v>168</v>
      </c>
      <c r="AT295" s="143" t="s">
        <v>146</v>
      </c>
      <c r="AU295" s="143" t="s">
        <v>81</v>
      </c>
      <c r="AY295" s="18" t="s">
        <v>143</v>
      </c>
      <c r="BE295" s="144">
        <f>IF(N295="základní",J295,0)</f>
        <v>3456.39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8" t="s">
        <v>79</v>
      </c>
      <c r="BK295" s="144">
        <f>ROUND(I295*H295,2)</f>
        <v>3456.39</v>
      </c>
      <c r="BL295" s="18" t="s">
        <v>168</v>
      </c>
      <c r="BM295" s="143" t="s">
        <v>2159</v>
      </c>
    </row>
    <row r="296" spans="2:65" s="1" customFormat="1">
      <c r="B296" s="33"/>
      <c r="D296" s="145" t="s">
        <v>152</v>
      </c>
      <c r="F296" s="146" t="s">
        <v>1728</v>
      </c>
      <c r="I296" s="147"/>
      <c r="L296" s="33"/>
      <c r="M296" s="148"/>
      <c r="T296" s="54"/>
      <c r="AT296" s="18" t="s">
        <v>152</v>
      </c>
      <c r="AU296" s="18" t="s">
        <v>81</v>
      </c>
    </row>
    <row r="297" spans="2:65" s="12" customFormat="1">
      <c r="B297" s="159"/>
      <c r="D297" s="160" t="s">
        <v>158</v>
      </c>
      <c r="E297" s="161" t="s">
        <v>19</v>
      </c>
      <c r="F297" s="162" t="s">
        <v>2095</v>
      </c>
      <c r="H297" s="161" t="s">
        <v>19</v>
      </c>
      <c r="I297" s="163"/>
      <c r="L297" s="159"/>
      <c r="M297" s="164"/>
      <c r="T297" s="165"/>
      <c r="AT297" s="161" t="s">
        <v>158</v>
      </c>
      <c r="AU297" s="161" t="s">
        <v>81</v>
      </c>
      <c r="AV297" s="12" t="s">
        <v>79</v>
      </c>
      <c r="AW297" s="12" t="s">
        <v>33</v>
      </c>
      <c r="AX297" s="12" t="s">
        <v>72</v>
      </c>
      <c r="AY297" s="161" t="s">
        <v>143</v>
      </c>
    </row>
    <row r="298" spans="2:65" s="13" customFormat="1">
      <c r="B298" s="166"/>
      <c r="D298" s="160" t="s">
        <v>158</v>
      </c>
      <c r="E298" s="167" t="s">
        <v>19</v>
      </c>
      <c r="F298" s="168" t="s">
        <v>1729</v>
      </c>
      <c r="H298" s="169">
        <v>24</v>
      </c>
      <c r="I298" s="170"/>
      <c r="L298" s="166"/>
      <c r="M298" s="171"/>
      <c r="T298" s="172"/>
      <c r="AT298" s="167" t="s">
        <v>158</v>
      </c>
      <c r="AU298" s="167" t="s">
        <v>81</v>
      </c>
      <c r="AV298" s="13" t="s">
        <v>81</v>
      </c>
      <c r="AW298" s="13" t="s">
        <v>33</v>
      </c>
      <c r="AX298" s="13" t="s">
        <v>72</v>
      </c>
      <c r="AY298" s="167" t="s">
        <v>143</v>
      </c>
    </row>
    <row r="299" spans="2:65" s="13" customFormat="1">
      <c r="B299" s="166"/>
      <c r="D299" s="160" t="s">
        <v>158</v>
      </c>
      <c r="E299" s="167" t="s">
        <v>19</v>
      </c>
      <c r="F299" s="168" t="s">
        <v>2160</v>
      </c>
      <c r="H299" s="169">
        <v>39.1</v>
      </c>
      <c r="I299" s="170"/>
      <c r="L299" s="166"/>
      <c r="M299" s="171"/>
      <c r="T299" s="172"/>
      <c r="AT299" s="167" t="s">
        <v>158</v>
      </c>
      <c r="AU299" s="167" t="s">
        <v>81</v>
      </c>
      <c r="AV299" s="13" t="s">
        <v>81</v>
      </c>
      <c r="AW299" s="13" t="s">
        <v>33</v>
      </c>
      <c r="AX299" s="13" t="s">
        <v>72</v>
      </c>
      <c r="AY299" s="167" t="s">
        <v>143</v>
      </c>
    </row>
    <row r="300" spans="2:65" s="12" customFormat="1">
      <c r="B300" s="159"/>
      <c r="D300" s="160" t="s">
        <v>158</v>
      </c>
      <c r="E300" s="161" t="s">
        <v>19</v>
      </c>
      <c r="F300" s="162" t="s">
        <v>1617</v>
      </c>
      <c r="H300" s="161" t="s">
        <v>19</v>
      </c>
      <c r="I300" s="163"/>
      <c r="L300" s="159"/>
      <c r="M300" s="164"/>
      <c r="T300" s="165"/>
      <c r="AT300" s="161" t="s">
        <v>158</v>
      </c>
      <c r="AU300" s="161" t="s">
        <v>81</v>
      </c>
      <c r="AV300" s="12" t="s">
        <v>79</v>
      </c>
      <c r="AW300" s="12" t="s">
        <v>33</v>
      </c>
      <c r="AX300" s="12" t="s">
        <v>72</v>
      </c>
      <c r="AY300" s="161" t="s">
        <v>143</v>
      </c>
    </row>
    <row r="301" spans="2:65" s="13" customFormat="1">
      <c r="B301" s="166"/>
      <c r="D301" s="160" t="s">
        <v>158</v>
      </c>
      <c r="E301" s="167" t="s">
        <v>19</v>
      </c>
      <c r="F301" s="168" t="s">
        <v>1731</v>
      </c>
      <c r="H301" s="169">
        <v>13.2</v>
      </c>
      <c r="I301" s="170"/>
      <c r="L301" s="166"/>
      <c r="M301" s="171"/>
      <c r="T301" s="172"/>
      <c r="AT301" s="167" t="s">
        <v>158</v>
      </c>
      <c r="AU301" s="167" t="s">
        <v>81</v>
      </c>
      <c r="AV301" s="13" t="s">
        <v>81</v>
      </c>
      <c r="AW301" s="13" t="s">
        <v>33</v>
      </c>
      <c r="AX301" s="13" t="s">
        <v>72</v>
      </c>
      <c r="AY301" s="167" t="s">
        <v>143</v>
      </c>
    </row>
    <row r="302" spans="2:65" s="14" customFormat="1">
      <c r="B302" s="173"/>
      <c r="D302" s="160" t="s">
        <v>158</v>
      </c>
      <c r="E302" s="174" t="s">
        <v>19</v>
      </c>
      <c r="F302" s="175" t="s">
        <v>267</v>
      </c>
      <c r="H302" s="176">
        <v>76.3</v>
      </c>
      <c r="I302" s="177"/>
      <c r="L302" s="173"/>
      <c r="M302" s="178"/>
      <c r="T302" s="179"/>
      <c r="AT302" s="174" t="s">
        <v>158</v>
      </c>
      <c r="AU302" s="174" t="s">
        <v>81</v>
      </c>
      <c r="AV302" s="14" t="s">
        <v>168</v>
      </c>
      <c r="AW302" s="14" t="s">
        <v>33</v>
      </c>
      <c r="AX302" s="14" t="s">
        <v>79</v>
      </c>
      <c r="AY302" s="174" t="s">
        <v>143</v>
      </c>
    </row>
    <row r="303" spans="2:65" s="1" customFormat="1" ht="24.15" customHeight="1">
      <c r="B303" s="33"/>
      <c r="C303" s="132" t="s">
        <v>415</v>
      </c>
      <c r="D303" s="132" t="s">
        <v>146</v>
      </c>
      <c r="E303" s="133" t="s">
        <v>1732</v>
      </c>
      <c r="F303" s="134" t="s">
        <v>1733</v>
      </c>
      <c r="G303" s="135" t="s">
        <v>494</v>
      </c>
      <c r="H303" s="136">
        <v>76.3</v>
      </c>
      <c r="I303" s="137">
        <v>23.6</v>
      </c>
      <c r="J303" s="138">
        <f>ROUND(I303*H303,2)</f>
        <v>1800.68</v>
      </c>
      <c r="K303" s="134" t="s">
        <v>150</v>
      </c>
      <c r="L303" s="33"/>
      <c r="M303" s="139" t="s">
        <v>19</v>
      </c>
      <c r="N303" s="140" t="s">
        <v>43</v>
      </c>
      <c r="P303" s="141">
        <f>O303*H303</f>
        <v>0</v>
      </c>
      <c r="Q303" s="141">
        <v>0</v>
      </c>
      <c r="R303" s="141">
        <f>Q303*H303</f>
        <v>0</v>
      </c>
      <c r="S303" s="141">
        <v>0</v>
      </c>
      <c r="T303" s="142">
        <f>S303*H303</f>
        <v>0</v>
      </c>
      <c r="AR303" s="143" t="s">
        <v>168</v>
      </c>
      <c r="AT303" s="143" t="s">
        <v>146</v>
      </c>
      <c r="AU303" s="143" t="s">
        <v>81</v>
      </c>
      <c r="AY303" s="18" t="s">
        <v>143</v>
      </c>
      <c r="BE303" s="144">
        <f>IF(N303="základní",J303,0)</f>
        <v>1800.68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8" t="s">
        <v>79</v>
      </c>
      <c r="BK303" s="144">
        <f>ROUND(I303*H303,2)</f>
        <v>1800.68</v>
      </c>
      <c r="BL303" s="18" t="s">
        <v>168</v>
      </c>
      <c r="BM303" s="143" t="s">
        <v>2161</v>
      </c>
    </row>
    <row r="304" spans="2:65" s="1" customFormat="1">
      <c r="B304" s="33"/>
      <c r="D304" s="145" t="s">
        <v>152</v>
      </c>
      <c r="F304" s="146" t="s">
        <v>1735</v>
      </c>
      <c r="I304" s="147"/>
      <c r="L304" s="33"/>
      <c r="M304" s="148"/>
      <c r="T304" s="54"/>
      <c r="AT304" s="18" t="s">
        <v>152</v>
      </c>
      <c r="AU304" s="18" t="s">
        <v>81</v>
      </c>
    </row>
    <row r="305" spans="2:65" s="1" customFormat="1" ht="21.75" customHeight="1">
      <c r="B305" s="33"/>
      <c r="C305" s="132" t="s">
        <v>709</v>
      </c>
      <c r="D305" s="132" t="s">
        <v>146</v>
      </c>
      <c r="E305" s="133" t="s">
        <v>1736</v>
      </c>
      <c r="F305" s="134" t="s">
        <v>1737</v>
      </c>
      <c r="G305" s="135" t="s">
        <v>494</v>
      </c>
      <c r="H305" s="136">
        <v>76.3</v>
      </c>
      <c r="I305" s="137">
        <v>150</v>
      </c>
      <c r="J305" s="138">
        <f>ROUND(I305*H305,2)</f>
        <v>11445</v>
      </c>
      <c r="K305" s="134" t="s">
        <v>150</v>
      </c>
      <c r="L305" s="33"/>
      <c r="M305" s="139" t="s">
        <v>19</v>
      </c>
      <c r="N305" s="140" t="s">
        <v>43</v>
      </c>
      <c r="P305" s="141">
        <f>O305*H305</f>
        <v>0</v>
      </c>
      <c r="Q305" s="141">
        <v>7.9000000000000001E-4</v>
      </c>
      <c r="R305" s="141">
        <f>Q305*H305</f>
        <v>6.0276999999999997E-2</v>
      </c>
      <c r="S305" s="141">
        <v>0</v>
      </c>
      <c r="T305" s="142">
        <f>S305*H305</f>
        <v>0</v>
      </c>
      <c r="AR305" s="143" t="s">
        <v>168</v>
      </c>
      <c r="AT305" s="143" t="s">
        <v>146</v>
      </c>
      <c r="AU305" s="143" t="s">
        <v>81</v>
      </c>
      <c r="AY305" s="18" t="s">
        <v>143</v>
      </c>
      <c r="BE305" s="144">
        <f>IF(N305="základní",J305,0)</f>
        <v>11445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8" t="s">
        <v>79</v>
      </c>
      <c r="BK305" s="144">
        <f>ROUND(I305*H305,2)</f>
        <v>11445</v>
      </c>
      <c r="BL305" s="18" t="s">
        <v>168</v>
      </c>
      <c r="BM305" s="143" t="s">
        <v>2162</v>
      </c>
    </row>
    <row r="306" spans="2:65" s="1" customFormat="1">
      <c r="B306" s="33"/>
      <c r="D306" s="145" t="s">
        <v>152</v>
      </c>
      <c r="F306" s="146" t="s">
        <v>1739</v>
      </c>
      <c r="I306" s="147"/>
      <c r="L306" s="33"/>
      <c r="M306" s="148"/>
      <c r="T306" s="54"/>
      <c r="AT306" s="18" t="s">
        <v>152</v>
      </c>
      <c r="AU306" s="18" t="s">
        <v>81</v>
      </c>
    </row>
    <row r="307" spans="2:65" s="1" customFormat="1" ht="24.15" customHeight="1">
      <c r="B307" s="33"/>
      <c r="C307" s="132" t="s">
        <v>420</v>
      </c>
      <c r="D307" s="132" t="s">
        <v>146</v>
      </c>
      <c r="E307" s="133" t="s">
        <v>1740</v>
      </c>
      <c r="F307" s="134" t="s">
        <v>1741</v>
      </c>
      <c r="G307" s="135" t="s">
        <v>494</v>
      </c>
      <c r="H307" s="136">
        <v>76.3</v>
      </c>
      <c r="I307" s="137">
        <v>34.700000000000003</v>
      </c>
      <c r="J307" s="138">
        <f>ROUND(I307*H307,2)</f>
        <v>2647.61</v>
      </c>
      <c r="K307" s="134" t="s">
        <v>150</v>
      </c>
      <c r="L307" s="33"/>
      <c r="M307" s="139" t="s">
        <v>19</v>
      </c>
      <c r="N307" s="140" t="s">
        <v>43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168</v>
      </c>
      <c r="AT307" s="143" t="s">
        <v>146</v>
      </c>
      <c r="AU307" s="143" t="s">
        <v>81</v>
      </c>
      <c r="AY307" s="18" t="s">
        <v>143</v>
      </c>
      <c r="BE307" s="144">
        <f>IF(N307="základní",J307,0)</f>
        <v>2647.61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8" t="s">
        <v>79</v>
      </c>
      <c r="BK307" s="144">
        <f>ROUND(I307*H307,2)</f>
        <v>2647.61</v>
      </c>
      <c r="BL307" s="18" t="s">
        <v>168</v>
      </c>
      <c r="BM307" s="143" t="s">
        <v>2163</v>
      </c>
    </row>
    <row r="308" spans="2:65" s="1" customFormat="1">
      <c r="B308" s="33"/>
      <c r="D308" s="145" t="s">
        <v>152</v>
      </c>
      <c r="F308" s="146" t="s">
        <v>1743</v>
      </c>
      <c r="I308" s="147"/>
      <c r="L308" s="33"/>
      <c r="M308" s="148"/>
      <c r="T308" s="54"/>
      <c r="AT308" s="18" t="s">
        <v>152</v>
      </c>
      <c r="AU308" s="18" t="s">
        <v>81</v>
      </c>
    </row>
    <row r="309" spans="2:65" s="1" customFormat="1" ht="24.15" customHeight="1">
      <c r="B309" s="33"/>
      <c r="C309" s="132" t="s">
        <v>732</v>
      </c>
      <c r="D309" s="132" t="s">
        <v>146</v>
      </c>
      <c r="E309" s="133" t="s">
        <v>1744</v>
      </c>
      <c r="F309" s="134" t="s">
        <v>1745</v>
      </c>
      <c r="G309" s="135" t="s">
        <v>494</v>
      </c>
      <c r="H309" s="136">
        <v>214.631</v>
      </c>
      <c r="I309" s="137">
        <v>45.3</v>
      </c>
      <c r="J309" s="138">
        <f>ROUND(I309*H309,2)</f>
        <v>9722.7800000000007</v>
      </c>
      <c r="K309" s="134" t="s">
        <v>150</v>
      </c>
      <c r="L309" s="33"/>
      <c r="M309" s="139" t="s">
        <v>19</v>
      </c>
      <c r="N309" s="140" t="s">
        <v>43</v>
      </c>
      <c r="P309" s="141">
        <f>O309*H309</f>
        <v>0</v>
      </c>
      <c r="Q309" s="141">
        <v>5.8E-4</v>
      </c>
      <c r="R309" s="141">
        <f>Q309*H309</f>
        <v>0.12448598</v>
      </c>
      <c r="S309" s="141">
        <v>0</v>
      </c>
      <c r="T309" s="142">
        <f>S309*H309</f>
        <v>0</v>
      </c>
      <c r="AR309" s="143" t="s">
        <v>168</v>
      </c>
      <c r="AT309" s="143" t="s">
        <v>146</v>
      </c>
      <c r="AU309" s="143" t="s">
        <v>81</v>
      </c>
      <c r="AY309" s="18" t="s">
        <v>143</v>
      </c>
      <c r="BE309" s="144">
        <f>IF(N309="základní",J309,0)</f>
        <v>9722.7800000000007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8" t="s">
        <v>79</v>
      </c>
      <c r="BK309" s="144">
        <f>ROUND(I309*H309,2)</f>
        <v>9722.7800000000007</v>
      </c>
      <c r="BL309" s="18" t="s">
        <v>168</v>
      </c>
      <c r="BM309" s="143" t="s">
        <v>2164</v>
      </c>
    </row>
    <row r="310" spans="2:65" s="1" customFormat="1">
      <c r="B310" s="33"/>
      <c r="D310" s="145" t="s">
        <v>152</v>
      </c>
      <c r="F310" s="146" t="s">
        <v>1747</v>
      </c>
      <c r="I310" s="147"/>
      <c r="L310" s="33"/>
      <c r="M310" s="148"/>
      <c r="T310" s="54"/>
      <c r="AT310" s="18" t="s">
        <v>152</v>
      </c>
      <c r="AU310" s="18" t="s">
        <v>81</v>
      </c>
    </row>
    <row r="311" spans="2:65" s="12" customFormat="1">
      <c r="B311" s="159"/>
      <c r="D311" s="160" t="s">
        <v>158</v>
      </c>
      <c r="E311" s="161" t="s">
        <v>19</v>
      </c>
      <c r="F311" s="162" t="s">
        <v>246</v>
      </c>
      <c r="H311" s="161" t="s">
        <v>19</v>
      </c>
      <c r="I311" s="163"/>
      <c r="L311" s="159"/>
      <c r="M311" s="164"/>
      <c r="T311" s="165"/>
      <c r="AT311" s="161" t="s">
        <v>158</v>
      </c>
      <c r="AU311" s="161" t="s">
        <v>81</v>
      </c>
      <c r="AV311" s="12" t="s">
        <v>79</v>
      </c>
      <c r="AW311" s="12" t="s">
        <v>33</v>
      </c>
      <c r="AX311" s="12" t="s">
        <v>72</v>
      </c>
      <c r="AY311" s="161" t="s">
        <v>143</v>
      </c>
    </row>
    <row r="312" spans="2:65" s="12" customFormat="1">
      <c r="B312" s="159"/>
      <c r="D312" s="160" t="s">
        <v>158</v>
      </c>
      <c r="E312" s="161" t="s">
        <v>19</v>
      </c>
      <c r="F312" s="162" t="s">
        <v>2084</v>
      </c>
      <c r="H312" s="161" t="s">
        <v>19</v>
      </c>
      <c r="I312" s="163"/>
      <c r="L312" s="159"/>
      <c r="M312" s="164"/>
      <c r="T312" s="165"/>
      <c r="AT312" s="161" t="s">
        <v>158</v>
      </c>
      <c r="AU312" s="161" t="s">
        <v>81</v>
      </c>
      <c r="AV312" s="12" t="s">
        <v>79</v>
      </c>
      <c r="AW312" s="12" t="s">
        <v>33</v>
      </c>
      <c r="AX312" s="12" t="s">
        <v>72</v>
      </c>
      <c r="AY312" s="161" t="s">
        <v>143</v>
      </c>
    </row>
    <row r="313" spans="2:65" s="13" customFormat="1">
      <c r="B313" s="166"/>
      <c r="D313" s="160" t="s">
        <v>158</v>
      </c>
      <c r="E313" s="167" t="s">
        <v>19</v>
      </c>
      <c r="F313" s="168" t="s">
        <v>2165</v>
      </c>
      <c r="H313" s="169">
        <v>6.16</v>
      </c>
      <c r="I313" s="170"/>
      <c r="L313" s="166"/>
      <c r="M313" s="171"/>
      <c r="T313" s="172"/>
      <c r="AT313" s="167" t="s">
        <v>158</v>
      </c>
      <c r="AU313" s="167" t="s">
        <v>81</v>
      </c>
      <c r="AV313" s="13" t="s">
        <v>81</v>
      </c>
      <c r="AW313" s="13" t="s">
        <v>33</v>
      </c>
      <c r="AX313" s="13" t="s">
        <v>72</v>
      </c>
      <c r="AY313" s="167" t="s">
        <v>143</v>
      </c>
    </row>
    <row r="314" spans="2:65" s="13" customFormat="1">
      <c r="B314" s="166"/>
      <c r="D314" s="160" t="s">
        <v>158</v>
      </c>
      <c r="E314" s="167" t="s">
        <v>19</v>
      </c>
      <c r="F314" s="168" t="s">
        <v>2166</v>
      </c>
      <c r="H314" s="169">
        <v>142.131</v>
      </c>
      <c r="I314" s="170"/>
      <c r="L314" s="166"/>
      <c r="M314" s="171"/>
      <c r="T314" s="172"/>
      <c r="AT314" s="167" t="s">
        <v>158</v>
      </c>
      <c r="AU314" s="167" t="s">
        <v>81</v>
      </c>
      <c r="AV314" s="13" t="s">
        <v>81</v>
      </c>
      <c r="AW314" s="13" t="s">
        <v>33</v>
      </c>
      <c r="AX314" s="13" t="s">
        <v>72</v>
      </c>
      <c r="AY314" s="167" t="s">
        <v>143</v>
      </c>
    </row>
    <row r="315" spans="2:65" s="13" customFormat="1">
      <c r="B315" s="166"/>
      <c r="D315" s="160" t="s">
        <v>158</v>
      </c>
      <c r="E315" s="167" t="s">
        <v>19</v>
      </c>
      <c r="F315" s="168" t="s">
        <v>2167</v>
      </c>
      <c r="H315" s="169">
        <v>17.86</v>
      </c>
      <c r="I315" s="170"/>
      <c r="L315" s="166"/>
      <c r="M315" s="171"/>
      <c r="T315" s="172"/>
      <c r="AT315" s="167" t="s">
        <v>158</v>
      </c>
      <c r="AU315" s="167" t="s">
        <v>81</v>
      </c>
      <c r="AV315" s="13" t="s">
        <v>81</v>
      </c>
      <c r="AW315" s="13" t="s">
        <v>33</v>
      </c>
      <c r="AX315" s="13" t="s">
        <v>72</v>
      </c>
      <c r="AY315" s="167" t="s">
        <v>143</v>
      </c>
    </row>
    <row r="316" spans="2:65" s="13" customFormat="1">
      <c r="B316" s="166"/>
      <c r="D316" s="160" t="s">
        <v>158</v>
      </c>
      <c r="E316" s="167" t="s">
        <v>19</v>
      </c>
      <c r="F316" s="168" t="s">
        <v>2168</v>
      </c>
      <c r="H316" s="169">
        <v>27.2</v>
      </c>
      <c r="I316" s="170"/>
      <c r="L316" s="166"/>
      <c r="M316" s="171"/>
      <c r="T316" s="172"/>
      <c r="AT316" s="167" t="s">
        <v>158</v>
      </c>
      <c r="AU316" s="167" t="s">
        <v>81</v>
      </c>
      <c r="AV316" s="13" t="s">
        <v>81</v>
      </c>
      <c r="AW316" s="13" t="s">
        <v>33</v>
      </c>
      <c r="AX316" s="13" t="s">
        <v>72</v>
      </c>
      <c r="AY316" s="167" t="s">
        <v>143</v>
      </c>
    </row>
    <row r="317" spans="2:65" s="13" customFormat="1">
      <c r="B317" s="166"/>
      <c r="D317" s="160" t="s">
        <v>158</v>
      </c>
      <c r="E317" s="167" t="s">
        <v>19</v>
      </c>
      <c r="F317" s="168" t="s">
        <v>2169</v>
      </c>
      <c r="H317" s="169">
        <v>21.28</v>
      </c>
      <c r="I317" s="170"/>
      <c r="L317" s="166"/>
      <c r="M317" s="171"/>
      <c r="T317" s="172"/>
      <c r="AT317" s="167" t="s">
        <v>158</v>
      </c>
      <c r="AU317" s="167" t="s">
        <v>81</v>
      </c>
      <c r="AV317" s="13" t="s">
        <v>81</v>
      </c>
      <c r="AW317" s="13" t="s">
        <v>33</v>
      </c>
      <c r="AX317" s="13" t="s">
        <v>72</v>
      </c>
      <c r="AY317" s="167" t="s">
        <v>143</v>
      </c>
    </row>
    <row r="318" spans="2:65" s="14" customFormat="1">
      <c r="B318" s="173"/>
      <c r="D318" s="160" t="s">
        <v>158</v>
      </c>
      <c r="E318" s="174" t="s">
        <v>19</v>
      </c>
      <c r="F318" s="175" t="s">
        <v>267</v>
      </c>
      <c r="H318" s="176">
        <v>214.631</v>
      </c>
      <c r="I318" s="177"/>
      <c r="L318" s="173"/>
      <c r="M318" s="178"/>
      <c r="T318" s="179"/>
      <c r="AT318" s="174" t="s">
        <v>158</v>
      </c>
      <c r="AU318" s="174" t="s">
        <v>81</v>
      </c>
      <c r="AV318" s="14" t="s">
        <v>168</v>
      </c>
      <c r="AW318" s="14" t="s">
        <v>33</v>
      </c>
      <c r="AX318" s="14" t="s">
        <v>79</v>
      </c>
      <c r="AY318" s="174" t="s">
        <v>143</v>
      </c>
    </row>
    <row r="319" spans="2:65" s="12" customFormat="1" ht="20.399999999999999">
      <c r="B319" s="159"/>
      <c r="D319" s="160" t="s">
        <v>158</v>
      </c>
      <c r="E319" s="161" t="s">
        <v>19</v>
      </c>
      <c r="F319" s="162" t="s">
        <v>606</v>
      </c>
      <c r="H319" s="161" t="s">
        <v>19</v>
      </c>
      <c r="I319" s="163"/>
      <c r="L319" s="159"/>
      <c r="M319" s="164"/>
      <c r="T319" s="165"/>
      <c r="AT319" s="161" t="s">
        <v>158</v>
      </c>
      <c r="AU319" s="161" t="s">
        <v>81</v>
      </c>
      <c r="AV319" s="12" t="s">
        <v>79</v>
      </c>
      <c r="AW319" s="12" t="s">
        <v>33</v>
      </c>
      <c r="AX319" s="12" t="s">
        <v>72</v>
      </c>
      <c r="AY319" s="161" t="s">
        <v>143</v>
      </c>
    </row>
    <row r="320" spans="2:65" s="1" customFormat="1" ht="24.15" customHeight="1">
      <c r="B320" s="33"/>
      <c r="C320" s="132" t="s">
        <v>423</v>
      </c>
      <c r="D320" s="132" t="s">
        <v>146</v>
      </c>
      <c r="E320" s="133" t="s">
        <v>1751</v>
      </c>
      <c r="F320" s="134" t="s">
        <v>1752</v>
      </c>
      <c r="G320" s="135" t="s">
        <v>494</v>
      </c>
      <c r="H320" s="136">
        <v>214.631</v>
      </c>
      <c r="I320" s="137">
        <v>23.6</v>
      </c>
      <c r="J320" s="138">
        <f>ROUND(I320*H320,2)</f>
        <v>5065.29</v>
      </c>
      <c r="K320" s="134" t="s">
        <v>150</v>
      </c>
      <c r="L320" s="33"/>
      <c r="M320" s="139" t="s">
        <v>19</v>
      </c>
      <c r="N320" s="140" t="s">
        <v>43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168</v>
      </c>
      <c r="AT320" s="143" t="s">
        <v>146</v>
      </c>
      <c r="AU320" s="143" t="s">
        <v>81</v>
      </c>
      <c r="AY320" s="18" t="s">
        <v>143</v>
      </c>
      <c r="BE320" s="144">
        <f>IF(N320="základní",J320,0)</f>
        <v>5065.29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8" t="s">
        <v>79</v>
      </c>
      <c r="BK320" s="144">
        <f>ROUND(I320*H320,2)</f>
        <v>5065.29</v>
      </c>
      <c r="BL320" s="18" t="s">
        <v>168</v>
      </c>
      <c r="BM320" s="143" t="s">
        <v>2170</v>
      </c>
    </row>
    <row r="321" spans="2:65" s="1" customFormat="1">
      <c r="B321" s="33"/>
      <c r="D321" s="145" t="s">
        <v>152</v>
      </c>
      <c r="F321" s="146" t="s">
        <v>1754</v>
      </c>
      <c r="I321" s="147"/>
      <c r="L321" s="33"/>
      <c r="M321" s="148"/>
      <c r="T321" s="54"/>
      <c r="AT321" s="18" t="s">
        <v>152</v>
      </c>
      <c r="AU321" s="18" t="s">
        <v>81</v>
      </c>
    </row>
    <row r="322" spans="2:65" s="1" customFormat="1" ht="37.799999999999997" customHeight="1">
      <c r="B322" s="33"/>
      <c r="C322" s="132" t="s">
        <v>746</v>
      </c>
      <c r="D322" s="132" t="s">
        <v>146</v>
      </c>
      <c r="E322" s="133" t="s">
        <v>629</v>
      </c>
      <c r="F322" s="134" t="s">
        <v>630</v>
      </c>
      <c r="G322" s="135" t="s">
        <v>511</v>
      </c>
      <c r="H322" s="136">
        <v>119.244</v>
      </c>
      <c r="I322" s="137">
        <v>111</v>
      </c>
      <c r="J322" s="138">
        <f>ROUND(I322*H322,2)</f>
        <v>13236.08</v>
      </c>
      <c r="K322" s="134" t="s">
        <v>150</v>
      </c>
      <c r="L322" s="33"/>
      <c r="M322" s="139" t="s">
        <v>19</v>
      </c>
      <c r="N322" s="140" t="s">
        <v>43</v>
      </c>
      <c r="P322" s="141">
        <f>O322*H322</f>
        <v>0</v>
      </c>
      <c r="Q322" s="141">
        <v>0</v>
      </c>
      <c r="R322" s="141">
        <f>Q322*H322</f>
        <v>0</v>
      </c>
      <c r="S322" s="141">
        <v>0</v>
      </c>
      <c r="T322" s="142">
        <f>S322*H322</f>
        <v>0</v>
      </c>
      <c r="AR322" s="143" t="s">
        <v>168</v>
      </c>
      <c r="AT322" s="143" t="s">
        <v>146</v>
      </c>
      <c r="AU322" s="143" t="s">
        <v>81</v>
      </c>
      <c r="AY322" s="18" t="s">
        <v>143</v>
      </c>
      <c r="BE322" s="144">
        <f>IF(N322="základní",J322,0)</f>
        <v>13236.08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8" t="s">
        <v>79</v>
      </c>
      <c r="BK322" s="144">
        <f>ROUND(I322*H322,2)</f>
        <v>13236.08</v>
      </c>
      <c r="BL322" s="18" t="s">
        <v>168</v>
      </c>
      <c r="BM322" s="143" t="s">
        <v>2171</v>
      </c>
    </row>
    <row r="323" spans="2:65" s="1" customFormat="1">
      <c r="B323" s="33"/>
      <c r="D323" s="145" t="s">
        <v>152</v>
      </c>
      <c r="F323" s="146" t="s">
        <v>632</v>
      </c>
      <c r="I323" s="147"/>
      <c r="L323" s="33"/>
      <c r="M323" s="148"/>
      <c r="T323" s="54"/>
      <c r="AT323" s="18" t="s">
        <v>152</v>
      </c>
      <c r="AU323" s="18" t="s">
        <v>81</v>
      </c>
    </row>
    <row r="324" spans="2:65" s="12" customFormat="1">
      <c r="B324" s="159"/>
      <c r="D324" s="160" t="s">
        <v>158</v>
      </c>
      <c r="E324" s="161" t="s">
        <v>19</v>
      </c>
      <c r="F324" s="162" t="s">
        <v>633</v>
      </c>
      <c r="H324" s="161" t="s">
        <v>19</v>
      </c>
      <c r="I324" s="163"/>
      <c r="L324" s="159"/>
      <c r="M324" s="164"/>
      <c r="T324" s="165"/>
      <c r="AT324" s="161" t="s">
        <v>158</v>
      </c>
      <c r="AU324" s="161" t="s">
        <v>81</v>
      </c>
      <c r="AV324" s="12" t="s">
        <v>79</v>
      </c>
      <c r="AW324" s="12" t="s">
        <v>33</v>
      </c>
      <c r="AX324" s="12" t="s">
        <v>72</v>
      </c>
      <c r="AY324" s="161" t="s">
        <v>143</v>
      </c>
    </row>
    <row r="325" spans="2:65" s="12" customFormat="1">
      <c r="B325" s="159"/>
      <c r="D325" s="160" t="s">
        <v>158</v>
      </c>
      <c r="E325" s="161" t="s">
        <v>19</v>
      </c>
      <c r="F325" s="162" t="s">
        <v>634</v>
      </c>
      <c r="H325" s="161" t="s">
        <v>19</v>
      </c>
      <c r="I325" s="163"/>
      <c r="L325" s="159"/>
      <c r="M325" s="164"/>
      <c r="T325" s="165"/>
      <c r="AT325" s="161" t="s">
        <v>158</v>
      </c>
      <c r="AU325" s="161" t="s">
        <v>81</v>
      </c>
      <c r="AV325" s="12" t="s">
        <v>79</v>
      </c>
      <c r="AW325" s="12" t="s">
        <v>33</v>
      </c>
      <c r="AX325" s="12" t="s">
        <v>72</v>
      </c>
      <c r="AY325" s="161" t="s">
        <v>143</v>
      </c>
    </row>
    <row r="326" spans="2:65" s="12" customFormat="1">
      <c r="B326" s="159"/>
      <c r="D326" s="160" t="s">
        <v>158</v>
      </c>
      <c r="E326" s="161" t="s">
        <v>19</v>
      </c>
      <c r="F326" s="162" t="s">
        <v>635</v>
      </c>
      <c r="H326" s="161" t="s">
        <v>19</v>
      </c>
      <c r="I326" s="163"/>
      <c r="L326" s="159"/>
      <c r="M326" s="164"/>
      <c r="T326" s="165"/>
      <c r="AT326" s="161" t="s">
        <v>158</v>
      </c>
      <c r="AU326" s="161" t="s">
        <v>81</v>
      </c>
      <c r="AV326" s="12" t="s">
        <v>79</v>
      </c>
      <c r="AW326" s="12" t="s">
        <v>33</v>
      </c>
      <c r="AX326" s="12" t="s">
        <v>72</v>
      </c>
      <c r="AY326" s="161" t="s">
        <v>143</v>
      </c>
    </row>
    <row r="327" spans="2:65" s="13" customFormat="1">
      <c r="B327" s="166"/>
      <c r="D327" s="160" t="s">
        <v>158</v>
      </c>
      <c r="E327" s="167" t="s">
        <v>19</v>
      </c>
      <c r="F327" s="168" t="s">
        <v>2172</v>
      </c>
      <c r="H327" s="169">
        <v>3.04</v>
      </c>
      <c r="I327" s="170"/>
      <c r="L327" s="166"/>
      <c r="M327" s="171"/>
      <c r="T327" s="172"/>
      <c r="AT327" s="167" t="s">
        <v>158</v>
      </c>
      <c r="AU327" s="167" t="s">
        <v>81</v>
      </c>
      <c r="AV327" s="13" t="s">
        <v>81</v>
      </c>
      <c r="AW327" s="13" t="s">
        <v>33</v>
      </c>
      <c r="AX327" s="13" t="s">
        <v>72</v>
      </c>
      <c r="AY327" s="167" t="s">
        <v>143</v>
      </c>
    </row>
    <row r="328" spans="2:65" s="13" customFormat="1">
      <c r="B328" s="166"/>
      <c r="D328" s="160" t="s">
        <v>158</v>
      </c>
      <c r="E328" s="167" t="s">
        <v>19</v>
      </c>
      <c r="F328" s="168" t="s">
        <v>2173</v>
      </c>
      <c r="H328" s="169">
        <v>11.352</v>
      </c>
      <c r="I328" s="170"/>
      <c r="L328" s="166"/>
      <c r="M328" s="171"/>
      <c r="T328" s="172"/>
      <c r="AT328" s="167" t="s">
        <v>158</v>
      </c>
      <c r="AU328" s="167" t="s">
        <v>81</v>
      </c>
      <c r="AV328" s="13" t="s">
        <v>81</v>
      </c>
      <c r="AW328" s="13" t="s">
        <v>33</v>
      </c>
      <c r="AX328" s="13" t="s">
        <v>72</v>
      </c>
      <c r="AY328" s="167" t="s">
        <v>143</v>
      </c>
    </row>
    <row r="329" spans="2:65" s="15" customFormat="1">
      <c r="B329" s="186"/>
      <c r="D329" s="160" t="s">
        <v>158</v>
      </c>
      <c r="E329" s="187" t="s">
        <v>19</v>
      </c>
      <c r="F329" s="188" t="s">
        <v>533</v>
      </c>
      <c r="H329" s="189">
        <v>14.391999999999999</v>
      </c>
      <c r="I329" s="190"/>
      <c r="L329" s="186"/>
      <c r="M329" s="191"/>
      <c r="T329" s="192"/>
      <c r="AT329" s="187" t="s">
        <v>158</v>
      </c>
      <c r="AU329" s="187" t="s">
        <v>81</v>
      </c>
      <c r="AV329" s="15" t="s">
        <v>163</v>
      </c>
      <c r="AW329" s="15" t="s">
        <v>33</v>
      </c>
      <c r="AX329" s="15" t="s">
        <v>72</v>
      </c>
      <c r="AY329" s="187" t="s">
        <v>143</v>
      </c>
    </row>
    <row r="330" spans="2:65" s="12" customFormat="1">
      <c r="B330" s="159"/>
      <c r="D330" s="160" t="s">
        <v>158</v>
      </c>
      <c r="E330" s="161" t="s">
        <v>19</v>
      </c>
      <c r="F330" s="162" t="s">
        <v>1758</v>
      </c>
      <c r="H330" s="161" t="s">
        <v>19</v>
      </c>
      <c r="I330" s="163"/>
      <c r="L330" s="159"/>
      <c r="M330" s="164"/>
      <c r="T330" s="165"/>
      <c r="AT330" s="161" t="s">
        <v>158</v>
      </c>
      <c r="AU330" s="161" t="s">
        <v>81</v>
      </c>
      <c r="AV330" s="12" t="s">
        <v>79</v>
      </c>
      <c r="AW330" s="12" t="s">
        <v>33</v>
      </c>
      <c r="AX330" s="12" t="s">
        <v>72</v>
      </c>
      <c r="AY330" s="161" t="s">
        <v>143</v>
      </c>
    </row>
    <row r="331" spans="2:65" s="13" customFormat="1">
      <c r="B331" s="166"/>
      <c r="D331" s="160" t="s">
        <v>158</v>
      </c>
      <c r="E331" s="167" t="s">
        <v>19</v>
      </c>
      <c r="F331" s="168" t="s">
        <v>2174</v>
      </c>
      <c r="H331" s="169">
        <v>5.4269999999999996</v>
      </c>
      <c r="I331" s="170"/>
      <c r="L331" s="166"/>
      <c r="M331" s="171"/>
      <c r="T331" s="172"/>
      <c r="AT331" s="167" t="s">
        <v>158</v>
      </c>
      <c r="AU331" s="167" t="s">
        <v>81</v>
      </c>
      <c r="AV331" s="13" t="s">
        <v>81</v>
      </c>
      <c r="AW331" s="13" t="s">
        <v>33</v>
      </c>
      <c r="AX331" s="13" t="s">
        <v>72</v>
      </c>
      <c r="AY331" s="167" t="s">
        <v>143</v>
      </c>
    </row>
    <row r="332" spans="2:65" s="13" customFormat="1">
      <c r="B332" s="166"/>
      <c r="D332" s="160" t="s">
        <v>158</v>
      </c>
      <c r="E332" s="167" t="s">
        <v>19</v>
      </c>
      <c r="F332" s="168" t="s">
        <v>2175</v>
      </c>
      <c r="H332" s="169">
        <v>24.46</v>
      </c>
      <c r="I332" s="170"/>
      <c r="L332" s="166"/>
      <c r="M332" s="171"/>
      <c r="T332" s="172"/>
      <c r="AT332" s="167" t="s">
        <v>158</v>
      </c>
      <c r="AU332" s="167" t="s">
        <v>81</v>
      </c>
      <c r="AV332" s="13" t="s">
        <v>81</v>
      </c>
      <c r="AW332" s="13" t="s">
        <v>33</v>
      </c>
      <c r="AX332" s="13" t="s">
        <v>72</v>
      </c>
      <c r="AY332" s="167" t="s">
        <v>143</v>
      </c>
    </row>
    <row r="333" spans="2:65" s="13" customFormat="1">
      <c r="B333" s="166"/>
      <c r="D333" s="160" t="s">
        <v>158</v>
      </c>
      <c r="E333" s="167" t="s">
        <v>19</v>
      </c>
      <c r="F333" s="168" t="s">
        <v>2176</v>
      </c>
      <c r="H333" s="169">
        <v>74.965000000000003</v>
      </c>
      <c r="I333" s="170"/>
      <c r="L333" s="166"/>
      <c r="M333" s="171"/>
      <c r="T333" s="172"/>
      <c r="AT333" s="167" t="s">
        <v>158</v>
      </c>
      <c r="AU333" s="167" t="s">
        <v>81</v>
      </c>
      <c r="AV333" s="13" t="s">
        <v>81</v>
      </c>
      <c r="AW333" s="13" t="s">
        <v>33</v>
      </c>
      <c r="AX333" s="13" t="s">
        <v>72</v>
      </c>
      <c r="AY333" s="167" t="s">
        <v>143</v>
      </c>
    </row>
    <row r="334" spans="2:65" s="15" customFormat="1">
      <c r="B334" s="186"/>
      <c r="D334" s="160" t="s">
        <v>158</v>
      </c>
      <c r="E334" s="187" t="s">
        <v>19</v>
      </c>
      <c r="F334" s="188" t="s">
        <v>533</v>
      </c>
      <c r="H334" s="189">
        <v>104.852</v>
      </c>
      <c r="I334" s="190"/>
      <c r="L334" s="186"/>
      <c r="M334" s="191"/>
      <c r="T334" s="192"/>
      <c r="AT334" s="187" t="s">
        <v>158</v>
      </c>
      <c r="AU334" s="187" t="s">
        <v>81</v>
      </c>
      <c r="AV334" s="15" t="s">
        <v>163</v>
      </c>
      <c r="AW334" s="15" t="s">
        <v>33</v>
      </c>
      <c r="AX334" s="15" t="s">
        <v>72</v>
      </c>
      <c r="AY334" s="187" t="s">
        <v>143</v>
      </c>
    </row>
    <row r="335" spans="2:65" s="14" customFormat="1">
      <c r="B335" s="173"/>
      <c r="D335" s="160" t="s">
        <v>158</v>
      </c>
      <c r="E335" s="174" t="s">
        <v>19</v>
      </c>
      <c r="F335" s="175" t="s">
        <v>267</v>
      </c>
      <c r="H335" s="176">
        <v>119.244</v>
      </c>
      <c r="I335" s="177"/>
      <c r="L335" s="173"/>
      <c r="M335" s="178"/>
      <c r="T335" s="179"/>
      <c r="AT335" s="174" t="s">
        <v>158</v>
      </c>
      <c r="AU335" s="174" t="s">
        <v>81</v>
      </c>
      <c r="AV335" s="14" t="s">
        <v>168</v>
      </c>
      <c r="AW335" s="14" t="s">
        <v>33</v>
      </c>
      <c r="AX335" s="14" t="s">
        <v>79</v>
      </c>
      <c r="AY335" s="174" t="s">
        <v>143</v>
      </c>
    </row>
    <row r="336" spans="2:65" s="1" customFormat="1" ht="37.799999999999997" customHeight="1">
      <c r="B336" s="33"/>
      <c r="C336" s="132" t="s">
        <v>427</v>
      </c>
      <c r="D336" s="132" t="s">
        <v>146</v>
      </c>
      <c r="E336" s="133" t="s">
        <v>2177</v>
      </c>
      <c r="F336" s="134" t="s">
        <v>2178</v>
      </c>
      <c r="G336" s="135" t="s">
        <v>511</v>
      </c>
      <c r="H336" s="136">
        <v>38.534999999999997</v>
      </c>
      <c r="I336" s="137">
        <v>241.6</v>
      </c>
      <c r="J336" s="138">
        <f>ROUND(I336*H336,2)</f>
        <v>9310.06</v>
      </c>
      <c r="K336" s="134" t="s">
        <v>150</v>
      </c>
      <c r="L336" s="33"/>
      <c r="M336" s="139" t="s">
        <v>19</v>
      </c>
      <c r="N336" s="140" t="s">
        <v>43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168</v>
      </c>
      <c r="AT336" s="143" t="s">
        <v>146</v>
      </c>
      <c r="AU336" s="143" t="s">
        <v>81</v>
      </c>
      <c r="AY336" s="18" t="s">
        <v>143</v>
      </c>
      <c r="BE336" s="144">
        <f>IF(N336="základní",J336,0)</f>
        <v>9310.06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8" t="s">
        <v>79</v>
      </c>
      <c r="BK336" s="144">
        <f>ROUND(I336*H336,2)</f>
        <v>9310.06</v>
      </c>
      <c r="BL336" s="18" t="s">
        <v>168</v>
      </c>
      <c r="BM336" s="143" t="s">
        <v>2179</v>
      </c>
    </row>
    <row r="337" spans="2:65" s="1" customFormat="1">
      <c r="B337" s="33"/>
      <c r="D337" s="145" t="s">
        <v>152</v>
      </c>
      <c r="F337" s="146" t="s">
        <v>2180</v>
      </c>
      <c r="I337" s="147"/>
      <c r="L337" s="33"/>
      <c r="M337" s="148"/>
      <c r="T337" s="54"/>
      <c r="AT337" s="18" t="s">
        <v>152</v>
      </c>
      <c r="AU337" s="18" t="s">
        <v>81</v>
      </c>
    </row>
    <row r="338" spans="2:65" s="12" customFormat="1">
      <c r="B338" s="159"/>
      <c r="D338" s="160" t="s">
        <v>158</v>
      </c>
      <c r="E338" s="161" t="s">
        <v>19</v>
      </c>
      <c r="F338" s="162" t="s">
        <v>652</v>
      </c>
      <c r="H338" s="161" t="s">
        <v>19</v>
      </c>
      <c r="I338" s="163"/>
      <c r="L338" s="159"/>
      <c r="M338" s="164"/>
      <c r="T338" s="165"/>
      <c r="AT338" s="161" t="s">
        <v>158</v>
      </c>
      <c r="AU338" s="161" t="s">
        <v>81</v>
      </c>
      <c r="AV338" s="12" t="s">
        <v>79</v>
      </c>
      <c r="AW338" s="12" t="s">
        <v>33</v>
      </c>
      <c r="AX338" s="12" t="s">
        <v>72</v>
      </c>
      <c r="AY338" s="161" t="s">
        <v>143</v>
      </c>
    </row>
    <row r="339" spans="2:65" s="13" customFormat="1">
      <c r="B339" s="166"/>
      <c r="D339" s="160" t="s">
        <v>158</v>
      </c>
      <c r="E339" s="167" t="s">
        <v>19</v>
      </c>
      <c r="F339" s="168" t="s">
        <v>2181</v>
      </c>
      <c r="H339" s="169">
        <v>16.14</v>
      </c>
      <c r="I339" s="170"/>
      <c r="L339" s="166"/>
      <c r="M339" s="171"/>
      <c r="T339" s="172"/>
      <c r="AT339" s="167" t="s">
        <v>158</v>
      </c>
      <c r="AU339" s="167" t="s">
        <v>81</v>
      </c>
      <c r="AV339" s="13" t="s">
        <v>81</v>
      </c>
      <c r="AW339" s="13" t="s">
        <v>33</v>
      </c>
      <c r="AX339" s="13" t="s">
        <v>72</v>
      </c>
      <c r="AY339" s="167" t="s">
        <v>143</v>
      </c>
    </row>
    <row r="340" spans="2:65" s="13" customFormat="1">
      <c r="B340" s="166"/>
      <c r="D340" s="160" t="s">
        <v>158</v>
      </c>
      <c r="E340" s="167" t="s">
        <v>19</v>
      </c>
      <c r="F340" s="168" t="s">
        <v>2182</v>
      </c>
      <c r="H340" s="169">
        <v>28.071000000000002</v>
      </c>
      <c r="I340" s="170"/>
      <c r="L340" s="166"/>
      <c r="M340" s="171"/>
      <c r="T340" s="172"/>
      <c r="AT340" s="167" t="s">
        <v>158</v>
      </c>
      <c r="AU340" s="167" t="s">
        <v>81</v>
      </c>
      <c r="AV340" s="13" t="s">
        <v>81</v>
      </c>
      <c r="AW340" s="13" t="s">
        <v>33</v>
      </c>
      <c r="AX340" s="13" t="s">
        <v>72</v>
      </c>
      <c r="AY340" s="167" t="s">
        <v>143</v>
      </c>
    </row>
    <row r="341" spans="2:65" s="12" customFormat="1">
      <c r="B341" s="159"/>
      <c r="D341" s="160" t="s">
        <v>158</v>
      </c>
      <c r="E341" s="161" t="s">
        <v>19</v>
      </c>
      <c r="F341" s="162" t="s">
        <v>2183</v>
      </c>
      <c r="H341" s="161" t="s">
        <v>19</v>
      </c>
      <c r="I341" s="163"/>
      <c r="L341" s="159"/>
      <c r="M341" s="164"/>
      <c r="T341" s="165"/>
      <c r="AT341" s="161" t="s">
        <v>158</v>
      </c>
      <c r="AU341" s="161" t="s">
        <v>81</v>
      </c>
      <c r="AV341" s="12" t="s">
        <v>79</v>
      </c>
      <c r="AW341" s="12" t="s">
        <v>33</v>
      </c>
      <c r="AX341" s="12" t="s">
        <v>72</v>
      </c>
      <c r="AY341" s="161" t="s">
        <v>143</v>
      </c>
    </row>
    <row r="342" spans="2:65" s="13" customFormat="1">
      <c r="B342" s="166"/>
      <c r="D342" s="160" t="s">
        <v>158</v>
      </c>
      <c r="E342" s="167" t="s">
        <v>19</v>
      </c>
      <c r="F342" s="168" t="s">
        <v>2184</v>
      </c>
      <c r="H342" s="169">
        <v>-5.6760000000000002</v>
      </c>
      <c r="I342" s="170"/>
      <c r="L342" s="166"/>
      <c r="M342" s="171"/>
      <c r="T342" s="172"/>
      <c r="AT342" s="167" t="s">
        <v>158</v>
      </c>
      <c r="AU342" s="167" t="s">
        <v>81</v>
      </c>
      <c r="AV342" s="13" t="s">
        <v>81</v>
      </c>
      <c r="AW342" s="13" t="s">
        <v>33</v>
      </c>
      <c r="AX342" s="13" t="s">
        <v>72</v>
      </c>
      <c r="AY342" s="167" t="s">
        <v>143</v>
      </c>
    </row>
    <row r="343" spans="2:65" s="14" customFormat="1">
      <c r="B343" s="173"/>
      <c r="D343" s="160" t="s">
        <v>158</v>
      </c>
      <c r="E343" s="174" t="s">
        <v>19</v>
      </c>
      <c r="F343" s="175" t="s">
        <v>267</v>
      </c>
      <c r="H343" s="176">
        <v>38.534999999999997</v>
      </c>
      <c r="I343" s="177"/>
      <c r="L343" s="173"/>
      <c r="M343" s="178"/>
      <c r="T343" s="179"/>
      <c r="AT343" s="174" t="s">
        <v>158</v>
      </c>
      <c r="AU343" s="174" t="s">
        <v>81</v>
      </c>
      <c r="AV343" s="14" t="s">
        <v>168</v>
      </c>
      <c r="AW343" s="14" t="s">
        <v>33</v>
      </c>
      <c r="AX343" s="14" t="s">
        <v>79</v>
      </c>
      <c r="AY343" s="174" t="s">
        <v>143</v>
      </c>
    </row>
    <row r="344" spans="2:65" s="1" customFormat="1" ht="37.799999999999997" customHeight="1">
      <c r="B344" s="33"/>
      <c r="C344" s="132" t="s">
        <v>760</v>
      </c>
      <c r="D344" s="132" t="s">
        <v>146</v>
      </c>
      <c r="E344" s="133" t="s">
        <v>2185</v>
      </c>
      <c r="F344" s="134" t="s">
        <v>2186</v>
      </c>
      <c r="G344" s="135" t="s">
        <v>511</v>
      </c>
      <c r="H344" s="136">
        <v>385.35</v>
      </c>
      <c r="I344" s="137">
        <v>20.399999999999999</v>
      </c>
      <c r="J344" s="138">
        <f>ROUND(I344*H344,2)</f>
        <v>7861.14</v>
      </c>
      <c r="K344" s="134" t="s">
        <v>150</v>
      </c>
      <c r="L344" s="33"/>
      <c r="M344" s="139" t="s">
        <v>19</v>
      </c>
      <c r="N344" s="140" t="s">
        <v>43</v>
      </c>
      <c r="P344" s="141">
        <f>O344*H344</f>
        <v>0</v>
      </c>
      <c r="Q344" s="141">
        <v>0</v>
      </c>
      <c r="R344" s="141">
        <f>Q344*H344</f>
        <v>0</v>
      </c>
      <c r="S344" s="141">
        <v>0</v>
      </c>
      <c r="T344" s="142">
        <f>S344*H344</f>
        <v>0</v>
      </c>
      <c r="AR344" s="143" t="s">
        <v>168</v>
      </c>
      <c r="AT344" s="143" t="s">
        <v>146</v>
      </c>
      <c r="AU344" s="143" t="s">
        <v>81</v>
      </c>
      <c r="AY344" s="18" t="s">
        <v>143</v>
      </c>
      <c r="BE344" s="144">
        <f>IF(N344="základní",J344,0)</f>
        <v>7861.14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8" t="s">
        <v>79</v>
      </c>
      <c r="BK344" s="144">
        <f>ROUND(I344*H344,2)</f>
        <v>7861.14</v>
      </c>
      <c r="BL344" s="18" t="s">
        <v>168</v>
      </c>
      <c r="BM344" s="143" t="s">
        <v>2187</v>
      </c>
    </row>
    <row r="345" spans="2:65" s="1" customFormat="1">
      <c r="B345" s="33"/>
      <c r="D345" s="145" t="s">
        <v>152</v>
      </c>
      <c r="F345" s="146" t="s">
        <v>2188</v>
      </c>
      <c r="I345" s="147"/>
      <c r="L345" s="33"/>
      <c r="M345" s="148"/>
      <c r="T345" s="54"/>
      <c r="AT345" s="18" t="s">
        <v>152</v>
      </c>
      <c r="AU345" s="18" t="s">
        <v>81</v>
      </c>
    </row>
    <row r="346" spans="2:65" s="13" customFormat="1">
      <c r="B346" s="166"/>
      <c r="D346" s="160" t="s">
        <v>158</v>
      </c>
      <c r="F346" s="168" t="s">
        <v>2189</v>
      </c>
      <c r="H346" s="169">
        <v>385.35</v>
      </c>
      <c r="I346" s="170"/>
      <c r="L346" s="166"/>
      <c r="M346" s="171"/>
      <c r="T346" s="172"/>
      <c r="AT346" s="167" t="s">
        <v>158</v>
      </c>
      <c r="AU346" s="167" t="s">
        <v>81</v>
      </c>
      <c r="AV346" s="13" t="s">
        <v>81</v>
      </c>
      <c r="AW346" s="13" t="s">
        <v>4</v>
      </c>
      <c r="AX346" s="13" t="s">
        <v>79</v>
      </c>
      <c r="AY346" s="167" t="s">
        <v>143</v>
      </c>
    </row>
    <row r="347" spans="2:65" s="1" customFormat="1" ht="37.799999999999997" customHeight="1">
      <c r="B347" s="33"/>
      <c r="C347" s="132" t="s">
        <v>432</v>
      </c>
      <c r="D347" s="132" t="s">
        <v>146</v>
      </c>
      <c r="E347" s="133" t="s">
        <v>648</v>
      </c>
      <c r="F347" s="134" t="s">
        <v>649</v>
      </c>
      <c r="G347" s="135" t="s">
        <v>511</v>
      </c>
      <c r="H347" s="136">
        <v>57.064</v>
      </c>
      <c r="I347" s="137">
        <v>245</v>
      </c>
      <c r="J347" s="138">
        <f>ROUND(I347*H347,2)</f>
        <v>13980.68</v>
      </c>
      <c r="K347" s="134" t="s">
        <v>150</v>
      </c>
      <c r="L347" s="33"/>
      <c r="M347" s="139" t="s">
        <v>19</v>
      </c>
      <c r="N347" s="140" t="s">
        <v>43</v>
      </c>
      <c r="P347" s="141">
        <f>O347*H347</f>
        <v>0</v>
      </c>
      <c r="Q347" s="141">
        <v>0</v>
      </c>
      <c r="R347" s="141">
        <f>Q347*H347</f>
        <v>0</v>
      </c>
      <c r="S347" s="141">
        <v>0</v>
      </c>
      <c r="T347" s="142">
        <f>S347*H347</f>
        <v>0</v>
      </c>
      <c r="AR347" s="143" t="s">
        <v>168</v>
      </c>
      <c r="AT347" s="143" t="s">
        <v>146</v>
      </c>
      <c r="AU347" s="143" t="s">
        <v>81</v>
      </c>
      <c r="AY347" s="18" t="s">
        <v>143</v>
      </c>
      <c r="BE347" s="144">
        <f>IF(N347="základní",J347,0)</f>
        <v>13980.68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8" t="s">
        <v>79</v>
      </c>
      <c r="BK347" s="144">
        <f>ROUND(I347*H347,2)</f>
        <v>13980.68</v>
      </c>
      <c r="BL347" s="18" t="s">
        <v>168</v>
      </c>
      <c r="BM347" s="143" t="s">
        <v>2190</v>
      </c>
    </row>
    <row r="348" spans="2:65" s="1" customFormat="1">
      <c r="B348" s="33"/>
      <c r="D348" s="145" t="s">
        <v>152</v>
      </c>
      <c r="F348" s="146" t="s">
        <v>651</v>
      </c>
      <c r="I348" s="147"/>
      <c r="L348" s="33"/>
      <c r="M348" s="148"/>
      <c r="T348" s="54"/>
      <c r="AT348" s="18" t="s">
        <v>152</v>
      </c>
      <c r="AU348" s="18" t="s">
        <v>81</v>
      </c>
    </row>
    <row r="349" spans="2:65" s="12" customFormat="1">
      <c r="B349" s="159"/>
      <c r="D349" s="160" t="s">
        <v>158</v>
      </c>
      <c r="E349" s="161" t="s">
        <v>19</v>
      </c>
      <c r="F349" s="162" t="s">
        <v>656</v>
      </c>
      <c r="H349" s="161" t="s">
        <v>19</v>
      </c>
      <c r="I349" s="163"/>
      <c r="L349" s="159"/>
      <c r="M349" s="164"/>
      <c r="T349" s="165"/>
      <c r="AT349" s="161" t="s">
        <v>158</v>
      </c>
      <c r="AU349" s="161" t="s">
        <v>81</v>
      </c>
      <c r="AV349" s="12" t="s">
        <v>79</v>
      </c>
      <c r="AW349" s="12" t="s">
        <v>33</v>
      </c>
      <c r="AX349" s="12" t="s">
        <v>72</v>
      </c>
      <c r="AY349" s="161" t="s">
        <v>143</v>
      </c>
    </row>
    <row r="350" spans="2:65" s="13" customFormat="1">
      <c r="B350" s="166"/>
      <c r="D350" s="160" t="s">
        <v>158</v>
      </c>
      <c r="E350" s="167" t="s">
        <v>19</v>
      </c>
      <c r="F350" s="168" t="s">
        <v>2191</v>
      </c>
      <c r="H350" s="169">
        <v>20.175000000000001</v>
      </c>
      <c r="I350" s="170"/>
      <c r="L350" s="166"/>
      <c r="M350" s="171"/>
      <c r="T350" s="172"/>
      <c r="AT350" s="167" t="s">
        <v>158</v>
      </c>
      <c r="AU350" s="167" t="s">
        <v>81</v>
      </c>
      <c r="AV350" s="13" t="s">
        <v>81</v>
      </c>
      <c r="AW350" s="13" t="s">
        <v>33</v>
      </c>
      <c r="AX350" s="13" t="s">
        <v>72</v>
      </c>
      <c r="AY350" s="167" t="s">
        <v>143</v>
      </c>
    </row>
    <row r="351" spans="2:65" s="13" customFormat="1">
      <c r="B351" s="166"/>
      <c r="D351" s="160" t="s">
        <v>158</v>
      </c>
      <c r="E351" s="167" t="s">
        <v>19</v>
      </c>
      <c r="F351" s="168" t="s">
        <v>2192</v>
      </c>
      <c r="H351" s="169">
        <v>36.889000000000003</v>
      </c>
      <c r="I351" s="170"/>
      <c r="L351" s="166"/>
      <c r="M351" s="171"/>
      <c r="T351" s="172"/>
      <c r="AT351" s="167" t="s">
        <v>158</v>
      </c>
      <c r="AU351" s="167" t="s">
        <v>81</v>
      </c>
      <c r="AV351" s="13" t="s">
        <v>81</v>
      </c>
      <c r="AW351" s="13" t="s">
        <v>33</v>
      </c>
      <c r="AX351" s="13" t="s">
        <v>72</v>
      </c>
      <c r="AY351" s="167" t="s">
        <v>143</v>
      </c>
    </row>
    <row r="352" spans="2:65" s="14" customFormat="1">
      <c r="B352" s="173"/>
      <c r="D352" s="160" t="s">
        <v>158</v>
      </c>
      <c r="E352" s="174" t="s">
        <v>19</v>
      </c>
      <c r="F352" s="175" t="s">
        <v>267</v>
      </c>
      <c r="H352" s="176">
        <v>57.064000000000007</v>
      </c>
      <c r="I352" s="177"/>
      <c r="L352" s="173"/>
      <c r="M352" s="178"/>
      <c r="T352" s="179"/>
      <c r="AT352" s="174" t="s">
        <v>158</v>
      </c>
      <c r="AU352" s="174" t="s">
        <v>81</v>
      </c>
      <c r="AV352" s="14" t="s">
        <v>168</v>
      </c>
      <c r="AW352" s="14" t="s">
        <v>33</v>
      </c>
      <c r="AX352" s="14" t="s">
        <v>79</v>
      </c>
      <c r="AY352" s="174" t="s">
        <v>143</v>
      </c>
    </row>
    <row r="353" spans="2:65" s="1" customFormat="1" ht="37.799999999999997" customHeight="1">
      <c r="B353" s="33"/>
      <c r="C353" s="132" t="s">
        <v>773</v>
      </c>
      <c r="D353" s="132" t="s">
        <v>146</v>
      </c>
      <c r="E353" s="133" t="s">
        <v>660</v>
      </c>
      <c r="F353" s="134" t="s">
        <v>661</v>
      </c>
      <c r="G353" s="135" t="s">
        <v>511</v>
      </c>
      <c r="H353" s="136">
        <v>570.64</v>
      </c>
      <c r="I353" s="137">
        <v>20.399999999999999</v>
      </c>
      <c r="J353" s="138">
        <f>ROUND(I353*H353,2)</f>
        <v>11641.06</v>
      </c>
      <c r="K353" s="134" t="s">
        <v>150</v>
      </c>
      <c r="L353" s="33"/>
      <c r="M353" s="139" t="s">
        <v>19</v>
      </c>
      <c r="N353" s="140" t="s">
        <v>43</v>
      </c>
      <c r="P353" s="141">
        <f>O353*H353</f>
        <v>0</v>
      </c>
      <c r="Q353" s="141">
        <v>0</v>
      </c>
      <c r="R353" s="141">
        <f>Q353*H353</f>
        <v>0</v>
      </c>
      <c r="S353" s="141">
        <v>0</v>
      </c>
      <c r="T353" s="142">
        <f>S353*H353</f>
        <v>0</v>
      </c>
      <c r="AR353" s="143" t="s">
        <v>168</v>
      </c>
      <c r="AT353" s="143" t="s">
        <v>146</v>
      </c>
      <c r="AU353" s="143" t="s">
        <v>81</v>
      </c>
      <c r="AY353" s="18" t="s">
        <v>143</v>
      </c>
      <c r="BE353" s="144">
        <f>IF(N353="základní",J353,0)</f>
        <v>11641.06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8" t="s">
        <v>79</v>
      </c>
      <c r="BK353" s="144">
        <f>ROUND(I353*H353,2)</f>
        <v>11641.06</v>
      </c>
      <c r="BL353" s="18" t="s">
        <v>168</v>
      </c>
      <c r="BM353" s="143" t="s">
        <v>2193</v>
      </c>
    </row>
    <row r="354" spans="2:65" s="1" customFormat="1">
      <c r="B354" s="33"/>
      <c r="D354" s="145" t="s">
        <v>152</v>
      </c>
      <c r="F354" s="146" t="s">
        <v>663</v>
      </c>
      <c r="I354" s="147"/>
      <c r="L354" s="33"/>
      <c r="M354" s="148"/>
      <c r="T354" s="54"/>
      <c r="AT354" s="18" t="s">
        <v>152</v>
      </c>
      <c r="AU354" s="18" t="s">
        <v>81</v>
      </c>
    </row>
    <row r="355" spans="2:65" s="13" customFormat="1">
      <c r="B355" s="166"/>
      <c r="D355" s="160" t="s">
        <v>158</v>
      </c>
      <c r="F355" s="168" t="s">
        <v>2194</v>
      </c>
      <c r="H355" s="169">
        <v>570.64</v>
      </c>
      <c r="I355" s="170"/>
      <c r="L355" s="166"/>
      <c r="M355" s="171"/>
      <c r="T355" s="172"/>
      <c r="AT355" s="167" t="s">
        <v>158</v>
      </c>
      <c r="AU355" s="167" t="s">
        <v>81</v>
      </c>
      <c r="AV355" s="13" t="s">
        <v>81</v>
      </c>
      <c r="AW355" s="13" t="s">
        <v>4</v>
      </c>
      <c r="AX355" s="13" t="s">
        <v>79</v>
      </c>
      <c r="AY355" s="167" t="s">
        <v>143</v>
      </c>
    </row>
    <row r="356" spans="2:65" s="1" customFormat="1" ht="37.799999999999997" customHeight="1">
      <c r="B356" s="33"/>
      <c r="C356" s="132" t="s">
        <v>435</v>
      </c>
      <c r="D356" s="132" t="s">
        <v>146</v>
      </c>
      <c r="E356" s="133" t="s">
        <v>665</v>
      </c>
      <c r="F356" s="134" t="s">
        <v>666</v>
      </c>
      <c r="G356" s="135" t="s">
        <v>511</v>
      </c>
      <c r="H356" s="136">
        <v>9.2539999999999996</v>
      </c>
      <c r="I356" s="137">
        <v>245</v>
      </c>
      <c r="J356" s="138">
        <f>ROUND(I356*H356,2)</f>
        <v>2267.23</v>
      </c>
      <c r="K356" s="134" t="s">
        <v>150</v>
      </c>
      <c r="L356" s="33"/>
      <c r="M356" s="139" t="s">
        <v>19</v>
      </c>
      <c r="N356" s="140" t="s">
        <v>43</v>
      </c>
      <c r="P356" s="141">
        <f>O356*H356</f>
        <v>0</v>
      </c>
      <c r="Q356" s="141">
        <v>0</v>
      </c>
      <c r="R356" s="141">
        <f>Q356*H356</f>
        <v>0</v>
      </c>
      <c r="S356" s="141">
        <v>0</v>
      </c>
      <c r="T356" s="142">
        <f>S356*H356</f>
        <v>0</v>
      </c>
      <c r="AR356" s="143" t="s">
        <v>168</v>
      </c>
      <c r="AT356" s="143" t="s">
        <v>146</v>
      </c>
      <c r="AU356" s="143" t="s">
        <v>81</v>
      </c>
      <c r="AY356" s="18" t="s">
        <v>143</v>
      </c>
      <c r="BE356" s="144">
        <f>IF(N356="základní",J356,0)</f>
        <v>2267.23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8" t="s">
        <v>79</v>
      </c>
      <c r="BK356" s="144">
        <f>ROUND(I356*H356,2)</f>
        <v>2267.23</v>
      </c>
      <c r="BL356" s="18" t="s">
        <v>168</v>
      </c>
      <c r="BM356" s="143" t="s">
        <v>2195</v>
      </c>
    </row>
    <row r="357" spans="2:65" s="1" customFormat="1">
      <c r="B357" s="33"/>
      <c r="D357" s="145" t="s">
        <v>152</v>
      </c>
      <c r="F357" s="146" t="s">
        <v>668</v>
      </c>
      <c r="I357" s="147"/>
      <c r="L357" s="33"/>
      <c r="M357" s="148"/>
      <c r="T357" s="54"/>
      <c r="AT357" s="18" t="s">
        <v>152</v>
      </c>
      <c r="AU357" s="18" t="s">
        <v>81</v>
      </c>
    </row>
    <row r="358" spans="2:65" s="13" customFormat="1">
      <c r="B358" s="166"/>
      <c r="D358" s="160" t="s">
        <v>158</v>
      </c>
      <c r="E358" s="167" t="s">
        <v>19</v>
      </c>
      <c r="F358" s="168" t="s">
        <v>2196</v>
      </c>
      <c r="H358" s="169">
        <v>4.0359999999999996</v>
      </c>
      <c r="I358" s="170"/>
      <c r="L358" s="166"/>
      <c r="M358" s="171"/>
      <c r="T358" s="172"/>
      <c r="AT358" s="167" t="s">
        <v>158</v>
      </c>
      <c r="AU358" s="167" t="s">
        <v>81</v>
      </c>
      <c r="AV358" s="13" t="s">
        <v>81</v>
      </c>
      <c r="AW358" s="13" t="s">
        <v>33</v>
      </c>
      <c r="AX358" s="13" t="s">
        <v>72</v>
      </c>
      <c r="AY358" s="167" t="s">
        <v>143</v>
      </c>
    </row>
    <row r="359" spans="2:65" s="13" customFormat="1">
      <c r="B359" s="166"/>
      <c r="D359" s="160" t="s">
        <v>158</v>
      </c>
      <c r="E359" s="167" t="s">
        <v>19</v>
      </c>
      <c r="F359" s="168" t="s">
        <v>2197</v>
      </c>
      <c r="H359" s="169">
        <v>5.218</v>
      </c>
      <c r="I359" s="170"/>
      <c r="L359" s="166"/>
      <c r="M359" s="171"/>
      <c r="T359" s="172"/>
      <c r="AT359" s="167" t="s">
        <v>158</v>
      </c>
      <c r="AU359" s="167" t="s">
        <v>81</v>
      </c>
      <c r="AV359" s="13" t="s">
        <v>81</v>
      </c>
      <c r="AW359" s="13" t="s">
        <v>33</v>
      </c>
      <c r="AX359" s="13" t="s">
        <v>72</v>
      </c>
      <c r="AY359" s="167" t="s">
        <v>143</v>
      </c>
    </row>
    <row r="360" spans="2:65" s="14" customFormat="1">
      <c r="B360" s="173"/>
      <c r="D360" s="160" t="s">
        <v>158</v>
      </c>
      <c r="E360" s="174" t="s">
        <v>19</v>
      </c>
      <c r="F360" s="175" t="s">
        <v>267</v>
      </c>
      <c r="H360" s="176">
        <v>9.2539999999999996</v>
      </c>
      <c r="I360" s="177"/>
      <c r="L360" s="173"/>
      <c r="M360" s="178"/>
      <c r="T360" s="179"/>
      <c r="AT360" s="174" t="s">
        <v>158</v>
      </c>
      <c r="AU360" s="174" t="s">
        <v>81</v>
      </c>
      <c r="AV360" s="14" t="s">
        <v>168</v>
      </c>
      <c r="AW360" s="14" t="s">
        <v>33</v>
      </c>
      <c r="AX360" s="14" t="s">
        <v>79</v>
      </c>
      <c r="AY360" s="174" t="s">
        <v>143</v>
      </c>
    </row>
    <row r="361" spans="2:65" s="1" customFormat="1" ht="37.799999999999997" customHeight="1">
      <c r="B361" s="33"/>
      <c r="C361" s="132" t="s">
        <v>782</v>
      </c>
      <c r="D361" s="132" t="s">
        <v>146</v>
      </c>
      <c r="E361" s="133" t="s">
        <v>670</v>
      </c>
      <c r="F361" s="134" t="s">
        <v>671</v>
      </c>
      <c r="G361" s="135" t="s">
        <v>511</v>
      </c>
      <c r="H361" s="136">
        <v>92.54</v>
      </c>
      <c r="I361" s="137">
        <v>20.399999999999999</v>
      </c>
      <c r="J361" s="138">
        <f>ROUND(I361*H361,2)</f>
        <v>1887.82</v>
      </c>
      <c r="K361" s="134" t="s">
        <v>150</v>
      </c>
      <c r="L361" s="33"/>
      <c r="M361" s="139" t="s">
        <v>19</v>
      </c>
      <c r="N361" s="140" t="s">
        <v>43</v>
      </c>
      <c r="P361" s="141">
        <f>O361*H361</f>
        <v>0</v>
      </c>
      <c r="Q361" s="141">
        <v>0</v>
      </c>
      <c r="R361" s="141">
        <f>Q361*H361</f>
        <v>0</v>
      </c>
      <c r="S361" s="141">
        <v>0</v>
      </c>
      <c r="T361" s="142">
        <f>S361*H361</f>
        <v>0</v>
      </c>
      <c r="AR361" s="143" t="s">
        <v>168</v>
      </c>
      <c r="AT361" s="143" t="s">
        <v>146</v>
      </c>
      <c r="AU361" s="143" t="s">
        <v>81</v>
      </c>
      <c r="AY361" s="18" t="s">
        <v>143</v>
      </c>
      <c r="BE361" s="144">
        <f>IF(N361="základní",J361,0)</f>
        <v>1887.82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8" t="s">
        <v>79</v>
      </c>
      <c r="BK361" s="144">
        <f>ROUND(I361*H361,2)</f>
        <v>1887.82</v>
      </c>
      <c r="BL361" s="18" t="s">
        <v>168</v>
      </c>
      <c r="BM361" s="143" t="s">
        <v>2198</v>
      </c>
    </row>
    <row r="362" spans="2:65" s="1" customFormat="1">
      <c r="B362" s="33"/>
      <c r="D362" s="145" t="s">
        <v>152</v>
      </c>
      <c r="F362" s="146" t="s">
        <v>673</v>
      </c>
      <c r="I362" s="147"/>
      <c r="L362" s="33"/>
      <c r="M362" s="148"/>
      <c r="T362" s="54"/>
      <c r="AT362" s="18" t="s">
        <v>152</v>
      </c>
      <c r="AU362" s="18" t="s">
        <v>81</v>
      </c>
    </row>
    <row r="363" spans="2:65" s="13" customFormat="1">
      <c r="B363" s="166"/>
      <c r="D363" s="160" t="s">
        <v>158</v>
      </c>
      <c r="F363" s="168" t="s">
        <v>2199</v>
      </c>
      <c r="H363" s="169">
        <v>92.54</v>
      </c>
      <c r="I363" s="170"/>
      <c r="L363" s="166"/>
      <c r="M363" s="171"/>
      <c r="T363" s="172"/>
      <c r="AT363" s="167" t="s">
        <v>158</v>
      </c>
      <c r="AU363" s="167" t="s">
        <v>81</v>
      </c>
      <c r="AV363" s="13" t="s">
        <v>81</v>
      </c>
      <c r="AW363" s="13" t="s">
        <v>4</v>
      </c>
      <c r="AX363" s="13" t="s">
        <v>79</v>
      </c>
      <c r="AY363" s="167" t="s">
        <v>143</v>
      </c>
    </row>
    <row r="364" spans="2:65" s="1" customFormat="1" ht="24.15" customHeight="1">
      <c r="B364" s="33"/>
      <c r="C364" s="132" t="s">
        <v>440</v>
      </c>
      <c r="D364" s="132" t="s">
        <v>146</v>
      </c>
      <c r="E364" s="133" t="s">
        <v>675</v>
      </c>
      <c r="F364" s="134" t="s">
        <v>676</v>
      </c>
      <c r="G364" s="135" t="s">
        <v>511</v>
      </c>
      <c r="H364" s="136">
        <v>112.048</v>
      </c>
      <c r="I364" s="137">
        <v>50.8</v>
      </c>
      <c r="J364" s="138">
        <f>ROUND(I364*H364,2)</f>
        <v>5692.04</v>
      </c>
      <c r="K364" s="134" t="s">
        <v>150</v>
      </c>
      <c r="L364" s="33"/>
      <c r="M364" s="139" t="s">
        <v>19</v>
      </c>
      <c r="N364" s="140" t="s">
        <v>43</v>
      </c>
      <c r="P364" s="141">
        <f>O364*H364</f>
        <v>0</v>
      </c>
      <c r="Q364" s="141">
        <v>0</v>
      </c>
      <c r="R364" s="141">
        <f>Q364*H364</f>
        <v>0</v>
      </c>
      <c r="S364" s="141">
        <v>0</v>
      </c>
      <c r="T364" s="142">
        <f>S364*H364</f>
        <v>0</v>
      </c>
      <c r="AR364" s="143" t="s">
        <v>168</v>
      </c>
      <c r="AT364" s="143" t="s">
        <v>146</v>
      </c>
      <c r="AU364" s="143" t="s">
        <v>81</v>
      </c>
      <c r="AY364" s="18" t="s">
        <v>143</v>
      </c>
      <c r="BE364" s="144">
        <f>IF(N364="základní",J364,0)</f>
        <v>5692.04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8" t="s">
        <v>79</v>
      </c>
      <c r="BK364" s="144">
        <f>ROUND(I364*H364,2)</f>
        <v>5692.04</v>
      </c>
      <c r="BL364" s="18" t="s">
        <v>168</v>
      </c>
      <c r="BM364" s="143" t="s">
        <v>2200</v>
      </c>
    </row>
    <row r="365" spans="2:65" s="1" customFormat="1">
      <c r="B365" s="33"/>
      <c r="D365" s="145" t="s">
        <v>152</v>
      </c>
      <c r="F365" s="146" t="s">
        <v>678</v>
      </c>
      <c r="I365" s="147"/>
      <c r="L365" s="33"/>
      <c r="M365" s="148"/>
      <c r="T365" s="54"/>
      <c r="AT365" s="18" t="s">
        <v>152</v>
      </c>
      <c r="AU365" s="18" t="s">
        <v>81</v>
      </c>
    </row>
    <row r="366" spans="2:65" s="12" customFormat="1">
      <c r="B366" s="159"/>
      <c r="D366" s="160" t="s">
        <v>158</v>
      </c>
      <c r="E366" s="161" t="s">
        <v>19</v>
      </c>
      <c r="F366" s="162" t="s">
        <v>679</v>
      </c>
      <c r="H366" s="161" t="s">
        <v>19</v>
      </c>
      <c r="I366" s="163"/>
      <c r="L366" s="159"/>
      <c r="M366" s="164"/>
      <c r="T366" s="165"/>
      <c r="AT366" s="161" t="s">
        <v>158</v>
      </c>
      <c r="AU366" s="161" t="s">
        <v>81</v>
      </c>
      <c r="AV366" s="12" t="s">
        <v>79</v>
      </c>
      <c r="AW366" s="12" t="s">
        <v>33</v>
      </c>
      <c r="AX366" s="12" t="s">
        <v>72</v>
      </c>
      <c r="AY366" s="161" t="s">
        <v>143</v>
      </c>
    </row>
    <row r="367" spans="2:65" s="12" customFormat="1">
      <c r="B367" s="159"/>
      <c r="D367" s="160" t="s">
        <v>158</v>
      </c>
      <c r="E367" s="161" t="s">
        <v>19</v>
      </c>
      <c r="F367" s="162" t="s">
        <v>680</v>
      </c>
      <c r="H367" s="161" t="s">
        <v>19</v>
      </c>
      <c r="I367" s="163"/>
      <c r="L367" s="159"/>
      <c r="M367" s="164"/>
      <c r="T367" s="165"/>
      <c r="AT367" s="161" t="s">
        <v>158</v>
      </c>
      <c r="AU367" s="161" t="s">
        <v>81</v>
      </c>
      <c r="AV367" s="12" t="s">
        <v>79</v>
      </c>
      <c r="AW367" s="12" t="s">
        <v>33</v>
      </c>
      <c r="AX367" s="12" t="s">
        <v>72</v>
      </c>
      <c r="AY367" s="161" t="s">
        <v>143</v>
      </c>
    </row>
    <row r="368" spans="2:65" s="12" customFormat="1">
      <c r="B368" s="159"/>
      <c r="D368" s="160" t="s">
        <v>158</v>
      </c>
      <c r="E368" s="161" t="s">
        <v>19</v>
      </c>
      <c r="F368" s="162" t="s">
        <v>635</v>
      </c>
      <c r="H368" s="161" t="s">
        <v>19</v>
      </c>
      <c r="I368" s="163"/>
      <c r="L368" s="159"/>
      <c r="M368" s="164"/>
      <c r="T368" s="165"/>
      <c r="AT368" s="161" t="s">
        <v>158</v>
      </c>
      <c r="AU368" s="161" t="s">
        <v>81</v>
      </c>
      <c r="AV368" s="12" t="s">
        <v>79</v>
      </c>
      <c r="AW368" s="12" t="s">
        <v>33</v>
      </c>
      <c r="AX368" s="12" t="s">
        <v>72</v>
      </c>
      <c r="AY368" s="161" t="s">
        <v>143</v>
      </c>
    </row>
    <row r="369" spans="2:65" s="13" customFormat="1">
      <c r="B369" s="166"/>
      <c r="D369" s="160" t="s">
        <v>158</v>
      </c>
      <c r="E369" s="167" t="s">
        <v>19</v>
      </c>
      <c r="F369" s="168" t="s">
        <v>2201</v>
      </c>
      <c r="H369" s="169">
        <v>1.52</v>
      </c>
      <c r="I369" s="170"/>
      <c r="L369" s="166"/>
      <c r="M369" s="171"/>
      <c r="T369" s="172"/>
      <c r="AT369" s="167" t="s">
        <v>158</v>
      </c>
      <c r="AU369" s="167" t="s">
        <v>81</v>
      </c>
      <c r="AV369" s="13" t="s">
        <v>81</v>
      </c>
      <c r="AW369" s="13" t="s">
        <v>33</v>
      </c>
      <c r="AX369" s="13" t="s">
        <v>72</v>
      </c>
      <c r="AY369" s="167" t="s">
        <v>143</v>
      </c>
    </row>
    <row r="370" spans="2:65" s="13" customFormat="1">
      <c r="B370" s="166"/>
      <c r="D370" s="160" t="s">
        <v>158</v>
      </c>
      <c r="E370" s="167" t="s">
        <v>19</v>
      </c>
      <c r="F370" s="168" t="s">
        <v>2202</v>
      </c>
      <c r="H370" s="169">
        <v>5.6760000000000002</v>
      </c>
      <c r="I370" s="170"/>
      <c r="L370" s="166"/>
      <c r="M370" s="171"/>
      <c r="T370" s="172"/>
      <c r="AT370" s="167" t="s">
        <v>158</v>
      </c>
      <c r="AU370" s="167" t="s">
        <v>81</v>
      </c>
      <c r="AV370" s="13" t="s">
        <v>81</v>
      </c>
      <c r="AW370" s="13" t="s">
        <v>33</v>
      </c>
      <c r="AX370" s="13" t="s">
        <v>72</v>
      </c>
      <c r="AY370" s="167" t="s">
        <v>143</v>
      </c>
    </row>
    <row r="371" spans="2:65" s="15" customFormat="1">
      <c r="B371" s="186"/>
      <c r="D371" s="160" t="s">
        <v>158</v>
      </c>
      <c r="E371" s="187" t="s">
        <v>19</v>
      </c>
      <c r="F371" s="188" t="s">
        <v>533</v>
      </c>
      <c r="H371" s="189">
        <v>7.1959999999999997</v>
      </c>
      <c r="I371" s="190"/>
      <c r="L371" s="186"/>
      <c r="M371" s="191"/>
      <c r="T371" s="192"/>
      <c r="AT371" s="187" t="s">
        <v>158</v>
      </c>
      <c r="AU371" s="187" t="s">
        <v>81</v>
      </c>
      <c r="AV371" s="15" t="s">
        <v>163</v>
      </c>
      <c r="AW371" s="15" t="s">
        <v>33</v>
      </c>
      <c r="AX371" s="15" t="s">
        <v>72</v>
      </c>
      <c r="AY371" s="187" t="s">
        <v>143</v>
      </c>
    </row>
    <row r="372" spans="2:65" s="12" customFormat="1">
      <c r="B372" s="159"/>
      <c r="D372" s="160" t="s">
        <v>158</v>
      </c>
      <c r="E372" s="161" t="s">
        <v>19</v>
      </c>
      <c r="F372" s="162" t="s">
        <v>1781</v>
      </c>
      <c r="H372" s="161" t="s">
        <v>19</v>
      </c>
      <c r="I372" s="163"/>
      <c r="L372" s="159"/>
      <c r="M372" s="164"/>
      <c r="T372" s="165"/>
      <c r="AT372" s="161" t="s">
        <v>158</v>
      </c>
      <c r="AU372" s="161" t="s">
        <v>81</v>
      </c>
      <c r="AV372" s="12" t="s">
        <v>79</v>
      </c>
      <c r="AW372" s="12" t="s">
        <v>33</v>
      </c>
      <c r="AX372" s="12" t="s">
        <v>72</v>
      </c>
      <c r="AY372" s="161" t="s">
        <v>143</v>
      </c>
    </row>
    <row r="373" spans="2:65" s="13" customFormat="1">
      <c r="B373" s="166"/>
      <c r="D373" s="160" t="s">
        <v>158</v>
      </c>
      <c r="E373" s="167" t="s">
        <v>19</v>
      </c>
      <c r="F373" s="168" t="s">
        <v>2174</v>
      </c>
      <c r="H373" s="169">
        <v>5.4269999999999996</v>
      </c>
      <c r="I373" s="170"/>
      <c r="L373" s="166"/>
      <c r="M373" s="171"/>
      <c r="T373" s="172"/>
      <c r="AT373" s="167" t="s">
        <v>158</v>
      </c>
      <c r="AU373" s="167" t="s">
        <v>81</v>
      </c>
      <c r="AV373" s="13" t="s">
        <v>81</v>
      </c>
      <c r="AW373" s="13" t="s">
        <v>33</v>
      </c>
      <c r="AX373" s="13" t="s">
        <v>72</v>
      </c>
      <c r="AY373" s="167" t="s">
        <v>143</v>
      </c>
    </row>
    <row r="374" spans="2:65" s="13" customFormat="1">
      <c r="B374" s="166"/>
      <c r="D374" s="160" t="s">
        <v>158</v>
      </c>
      <c r="E374" s="167" t="s">
        <v>19</v>
      </c>
      <c r="F374" s="168" t="s">
        <v>2175</v>
      </c>
      <c r="H374" s="169">
        <v>24.46</v>
      </c>
      <c r="I374" s="170"/>
      <c r="L374" s="166"/>
      <c r="M374" s="171"/>
      <c r="T374" s="172"/>
      <c r="AT374" s="167" t="s">
        <v>158</v>
      </c>
      <c r="AU374" s="167" t="s">
        <v>81</v>
      </c>
      <c r="AV374" s="13" t="s">
        <v>81</v>
      </c>
      <c r="AW374" s="13" t="s">
        <v>33</v>
      </c>
      <c r="AX374" s="13" t="s">
        <v>72</v>
      </c>
      <c r="AY374" s="167" t="s">
        <v>143</v>
      </c>
    </row>
    <row r="375" spans="2:65" s="13" customFormat="1">
      <c r="B375" s="166"/>
      <c r="D375" s="160" t="s">
        <v>158</v>
      </c>
      <c r="E375" s="167" t="s">
        <v>19</v>
      </c>
      <c r="F375" s="168" t="s">
        <v>2176</v>
      </c>
      <c r="H375" s="169">
        <v>74.965000000000003</v>
      </c>
      <c r="I375" s="170"/>
      <c r="L375" s="166"/>
      <c r="M375" s="171"/>
      <c r="T375" s="172"/>
      <c r="AT375" s="167" t="s">
        <v>158</v>
      </c>
      <c r="AU375" s="167" t="s">
        <v>81</v>
      </c>
      <c r="AV375" s="13" t="s">
        <v>81</v>
      </c>
      <c r="AW375" s="13" t="s">
        <v>33</v>
      </c>
      <c r="AX375" s="13" t="s">
        <v>72</v>
      </c>
      <c r="AY375" s="167" t="s">
        <v>143</v>
      </c>
    </row>
    <row r="376" spans="2:65" s="15" customFormat="1">
      <c r="B376" s="186"/>
      <c r="D376" s="160" t="s">
        <v>158</v>
      </c>
      <c r="E376" s="187" t="s">
        <v>19</v>
      </c>
      <c r="F376" s="188" t="s">
        <v>533</v>
      </c>
      <c r="H376" s="189">
        <v>104.852</v>
      </c>
      <c r="I376" s="190"/>
      <c r="L376" s="186"/>
      <c r="M376" s="191"/>
      <c r="T376" s="192"/>
      <c r="AT376" s="187" t="s">
        <v>158</v>
      </c>
      <c r="AU376" s="187" t="s">
        <v>81</v>
      </c>
      <c r="AV376" s="15" t="s">
        <v>163</v>
      </c>
      <c r="AW376" s="15" t="s">
        <v>33</v>
      </c>
      <c r="AX376" s="15" t="s">
        <v>72</v>
      </c>
      <c r="AY376" s="187" t="s">
        <v>143</v>
      </c>
    </row>
    <row r="377" spans="2:65" s="14" customFormat="1">
      <c r="B377" s="173"/>
      <c r="D377" s="160" t="s">
        <v>158</v>
      </c>
      <c r="E377" s="174" t="s">
        <v>19</v>
      </c>
      <c r="F377" s="175" t="s">
        <v>267</v>
      </c>
      <c r="H377" s="176">
        <v>112.048</v>
      </c>
      <c r="I377" s="177"/>
      <c r="L377" s="173"/>
      <c r="M377" s="178"/>
      <c r="T377" s="179"/>
      <c r="AT377" s="174" t="s">
        <v>158</v>
      </c>
      <c r="AU377" s="174" t="s">
        <v>81</v>
      </c>
      <c r="AV377" s="14" t="s">
        <v>168</v>
      </c>
      <c r="AW377" s="14" t="s">
        <v>33</v>
      </c>
      <c r="AX377" s="14" t="s">
        <v>79</v>
      </c>
      <c r="AY377" s="174" t="s">
        <v>143</v>
      </c>
    </row>
    <row r="378" spans="2:65" s="1" customFormat="1" ht="24.15" customHeight="1">
      <c r="B378" s="33"/>
      <c r="C378" s="132" t="s">
        <v>796</v>
      </c>
      <c r="D378" s="132" t="s">
        <v>146</v>
      </c>
      <c r="E378" s="133" t="s">
        <v>690</v>
      </c>
      <c r="F378" s="134" t="s">
        <v>691</v>
      </c>
      <c r="G378" s="135" t="s">
        <v>285</v>
      </c>
      <c r="H378" s="136">
        <v>205.70099999999999</v>
      </c>
      <c r="I378" s="137">
        <v>352</v>
      </c>
      <c r="J378" s="138">
        <f>ROUND(I378*H378,2)</f>
        <v>72406.75</v>
      </c>
      <c r="K378" s="134" t="s">
        <v>150</v>
      </c>
      <c r="L378" s="33"/>
      <c r="M378" s="139" t="s">
        <v>19</v>
      </c>
      <c r="N378" s="140" t="s">
        <v>43</v>
      </c>
      <c r="P378" s="141">
        <f>O378*H378</f>
        <v>0</v>
      </c>
      <c r="Q378" s="141">
        <v>0</v>
      </c>
      <c r="R378" s="141">
        <f>Q378*H378</f>
        <v>0</v>
      </c>
      <c r="S378" s="141">
        <v>0</v>
      </c>
      <c r="T378" s="142">
        <f>S378*H378</f>
        <v>0</v>
      </c>
      <c r="AR378" s="143" t="s">
        <v>168</v>
      </c>
      <c r="AT378" s="143" t="s">
        <v>146</v>
      </c>
      <c r="AU378" s="143" t="s">
        <v>81</v>
      </c>
      <c r="AY378" s="18" t="s">
        <v>143</v>
      </c>
      <c r="BE378" s="144">
        <f>IF(N378="základní",J378,0)</f>
        <v>72406.75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8" t="s">
        <v>79</v>
      </c>
      <c r="BK378" s="144">
        <f>ROUND(I378*H378,2)</f>
        <v>72406.75</v>
      </c>
      <c r="BL378" s="18" t="s">
        <v>168</v>
      </c>
      <c r="BM378" s="143" t="s">
        <v>2203</v>
      </c>
    </row>
    <row r="379" spans="2:65" s="1" customFormat="1">
      <c r="B379" s="33"/>
      <c r="D379" s="145" t="s">
        <v>152</v>
      </c>
      <c r="F379" s="146" t="s">
        <v>693</v>
      </c>
      <c r="I379" s="147"/>
      <c r="L379" s="33"/>
      <c r="M379" s="148"/>
      <c r="T379" s="54"/>
      <c r="AT379" s="18" t="s">
        <v>152</v>
      </c>
      <c r="AU379" s="18" t="s">
        <v>81</v>
      </c>
    </row>
    <row r="380" spans="2:65" s="12" customFormat="1">
      <c r="B380" s="159"/>
      <c r="D380" s="160" t="s">
        <v>158</v>
      </c>
      <c r="E380" s="161" t="s">
        <v>19</v>
      </c>
      <c r="F380" s="162" t="s">
        <v>694</v>
      </c>
      <c r="H380" s="161" t="s">
        <v>19</v>
      </c>
      <c r="I380" s="163"/>
      <c r="L380" s="159"/>
      <c r="M380" s="164"/>
      <c r="T380" s="165"/>
      <c r="AT380" s="161" t="s">
        <v>158</v>
      </c>
      <c r="AU380" s="161" t="s">
        <v>81</v>
      </c>
      <c r="AV380" s="12" t="s">
        <v>79</v>
      </c>
      <c r="AW380" s="12" t="s">
        <v>33</v>
      </c>
      <c r="AX380" s="12" t="s">
        <v>72</v>
      </c>
      <c r="AY380" s="161" t="s">
        <v>143</v>
      </c>
    </row>
    <row r="381" spans="2:65" s="13" customFormat="1">
      <c r="B381" s="166"/>
      <c r="D381" s="160" t="s">
        <v>158</v>
      </c>
      <c r="E381" s="167" t="s">
        <v>19</v>
      </c>
      <c r="F381" s="168" t="s">
        <v>2204</v>
      </c>
      <c r="H381" s="169">
        <v>69.363</v>
      </c>
      <c r="I381" s="170"/>
      <c r="L381" s="166"/>
      <c r="M381" s="171"/>
      <c r="T381" s="172"/>
      <c r="AT381" s="167" t="s">
        <v>158</v>
      </c>
      <c r="AU381" s="167" t="s">
        <v>81</v>
      </c>
      <c r="AV381" s="13" t="s">
        <v>81</v>
      </c>
      <c r="AW381" s="13" t="s">
        <v>33</v>
      </c>
      <c r="AX381" s="13" t="s">
        <v>72</v>
      </c>
      <c r="AY381" s="167" t="s">
        <v>143</v>
      </c>
    </row>
    <row r="382" spans="2:65" s="13" customFormat="1">
      <c r="B382" s="166"/>
      <c r="D382" s="160" t="s">
        <v>158</v>
      </c>
      <c r="E382" s="167" t="s">
        <v>19</v>
      </c>
      <c r="F382" s="168" t="s">
        <v>2205</v>
      </c>
      <c r="H382" s="169">
        <v>114.128</v>
      </c>
      <c r="I382" s="170"/>
      <c r="L382" s="166"/>
      <c r="M382" s="171"/>
      <c r="T382" s="172"/>
      <c r="AT382" s="167" t="s">
        <v>158</v>
      </c>
      <c r="AU382" s="167" t="s">
        <v>81</v>
      </c>
      <c r="AV382" s="13" t="s">
        <v>81</v>
      </c>
      <c r="AW382" s="13" t="s">
        <v>33</v>
      </c>
      <c r="AX382" s="13" t="s">
        <v>72</v>
      </c>
      <c r="AY382" s="167" t="s">
        <v>143</v>
      </c>
    </row>
    <row r="383" spans="2:65" s="13" customFormat="1">
      <c r="B383" s="166"/>
      <c r="D383" s="160" t="s">
        <v>158</v>
      </c>
      <c r="E383" s="167" t="s">
        <v>19</v>
      </c>
      <c r="F383" s="168" t="s">
        <v>2206</v>
      </c>
      <c r="H383" s="169">
        <v>22.21</v>
      </c>
      <c r="I383" s="170"/>
      <c r="L383" s="166"/>
      <c r="M383" s="171"/>
      <c r="T383" s="172"/>
      <c r="AT383" s="167" t="s">
        <v>158</v>
      </c>
      <c r="AU383" s="167" t="s">
        <v>81</v>
      </c>
      <c r="AV383" s="13" t="s">
        <v>81</v>
      </c>
      <c r="AW383" s="13" t="s">
        <v>33</v>
      </c>
      <c r="AX383" s="13" t="s">
        <v>72</v>
      </c>
      <c r="AY383" s="167" t="s">
        <v>143</v>
      </c>
    </row>
    <row r="384" spans="2:65" s="14" customFormat="1">
      <c r="B384" s="173"/>
      <c r="D384" s="160" t="s">
        <v>158</v>
      </c>
      <c r="E384" s="174" t="s">
        <v>19</v>
      </c>
      <c r="F384" s="175" t="s">
        <v>267</v>
      </c>
      <c r="H384" s="176">
        <v>205.70099999999999</v>
      </c>
      <c r="I384" s="177"/>
      <c r="L384" s="173"/>
      <c r="M384" s="178"/>
      <c r="T384" s="179"/>
      <c r="AT384" s="174" t="s">
        <v>158</v>
      </c>
      <c r="AU384" s="174" t="s">
        <v>81</v>
      </c>
      <c r="AV384" s="14" t="s">
        <v>168</v>
      </c>
      <c r="AW384" s="14" t="s">
        <v>33</v>
      </c>
      <c r="AX384" s="14" t="s">
        <v>79</v>
      </c>
      <c r="AY384" s="174" t="s">
        <v>143</v>
      </c>
    </row>
    <row r="385" spans="2:65" s="1" customFormat="1" ht="24.15" customHeight="1">
      <c r="B385" s="33"/>
      <c r="C385" s="132" t="s">
        <v>443</v>
      </c>
      <c r="D385" s="132" t="s">
        <v>146</v>
      </c>
      <c r="E385" s="133" t="s">
        <v>697</v>
      </c>
      <c r="F385" s="134" t="s">
        <v>698</v>
      </c>
      <c r="G385" s="135" t="s">
        <v>511</v>
      </c>
      <c r="H385" s="136">
        <v>216.90100000000001</v>
      </c>
      <c r="I385" s="137">
        <v>22.1</v>
      </c>
      <c r="J385" s="138">
        <f>ROUND(I385*H385,2)</f>
        <v>4793.51</v>
      </c>
      <c r="K385" s="134" t="s">
        <v>150</v>
      </c>
      <c r="L385" s="33"/>
      <c r="M385" s="139" t="s">
        <v>19</v>
      </c>
      <c r="N385" s="140" t="s">
        <v>43</v>
      </c>
      <c r="P385" s="141">
        <f>O385*H385</f>
        <v>0</v>
      </c>
      <c r="Q385" s="141">
        <v>0</v>
      </c>
      <c r="R385" s="141">
        <f>Q385*H385</f>
        <v>0</v>
      </c>
      <c r="S385" s="141">
        <v>0</v>
      </c>
      <c r="T385" s="142">
        <f>S385*H385</f>
        <v>0</v>
      </c>
      <c r="AR385" s="143" t="s">
        <v>168</v>
      </c>
      <c r="AT385" s="143" t="s">
        <v>146</v>
      </c>
      <c r="AU385" s="143" t="s">
        <v>81</v>
      </c>
      <c r="AY385" s="18" t="s">
        <v>143</v>
      </c>
      <c r="BE385" s="144">
        <f>IF(N385="základní",J385,0)</f>
        <v>4793.51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8" t="s">
        <v>79</v>
      </c>
      <c r="BK385" s="144">
        <f>ROUND(I385*H385,2)</f>
        <v>4793.51</v>
      </c>
      <c r="BL385" s="18" t="s">
        <v>168</v>
      </c>
      <c r="BM385" s="143" t="s">
        <v>2207</v>
      </c>
    </row>
    <row r="386" spans="2:65" s="1" customFormat="1">
      <c r="B386" s="33"/>
      <c r="D386" s="145" t="s">
        <v>152</v>
      </c>
      <c r="F386" s="146" t="s">
        <v>700</v>
      </c>
      <c r="I386" s="147"/>
      <c r="L386" s="33"/>
      <c r="M386" s="148"/>
      <c r="T386" s="54"/>
      <c r="AT386" s="18" t="s">
        <v>152</v>
      </c>
      <c r="AU386" s="18" t="s">
        <v>81</v>
      </c>
    </row>
    <row r="387" spans="2:65" s="12" customFormat="1">
      <c r="B387" s="159"/>
      <c r="D387" s="160" t="s">
        <v>158</v>
      </c>
      <c r="E387" s="161" t="s">
        <v>19</v>
      </c>
      <c r="F387" s="162" t="s">
        <v>701</v>
      </c>
      <c r="H387" s="161" t="s">
        <v>19</v>
      </c>
      <c r="I387" s="163"/>
      <c r="L387" s="159"/>
      <c r="M387" s="164"/>
      <c r="T387" s="165"/>
      <c r="AT387" s="161" t="s">
        <v>158</v>
      </c>
      <c r="AU387" s="161" t="s">
        <v>81</v>
      </c>
      <c r="AV387" s="12" t="s">
        <v>79</v>
      </c>
      <c r="AW387" s="12" t="s">
        <v>33</v>
      </c>
      <c r="AX387" s="12" t="s">
        <v>72</v>
      </c>
      <c r="AY387" s="161" t="s">
        <v>143</v>
      </c>
    </row>
    <row r="388" spans="2:65" s="12" customFormat="1">
      <c r="B388" s="159"/>
      <c r="D388" s="160" t="s">
        <v>158</v>
      </c>
      <c r="E388" s="161" t="s">
        <v>19</v>
      </c>
      <c r="F388" s="162" t="s">
        <v>635</v>
      </c>
      <c r="H388" s="161" t="s">
        <v>19</v>
      </c>
      <c r="I388" s="163"/>
      <c r="L388" s="159"/>
      <c r="M388" s="164"/>
      <c r="T388" s="165"/>
      <c r="AT388" s="161" t="s">
        <v>158</v>
      </c>
      <c r="AU388" s="161" t="s">
        <v>81</v>
      </c>
      <c r="AV388" s="12" t="s">
        <v>79</v>
      </c>
      <c r="AW388" s="12" t="s">
        <v>33</v>
      </c>
      <c r="AX388" s="12" t="s">
        <v>72</v>
      </c>
      <c r="AY388" s="161" t="s">
        <v>143</v>
      </c>
    </row>
    <row r="389" spans="2:65" s="13" customFormat="1">
      <c r="B389" s="166"/>
      <c r="D389" s="160" t="s">
        <v>158</v>
      </c>
      <c r="E389" s="167" t="s">
        <v>19</v>
      </c>
      <c r="F389" s="168" t="s">
        <v>2201</v>
      </c>
      <c r="H389" s="169">
        <v>1.52</v>
      </c>
      <c r="I389" s="170"/>
      <c r="L389" s="166"/>
      <c r="M389" s="171"/>
      <c r="T389" s="172"/>
      <c r="AT389" s="167" t="s">
        <v>158</v>
      </c>
      <c r="AU389" s="167" t="s">
        <v>81</v>
      </c>
      <c r="AV389" s="13" t="s">
        <v>81</v>
      </c>
      <c r="AW389" s="13" t="s">
        <v>33</v>
      </c>
      <c r="AX389" s="13" t="s">
        <v>72</v>
      </c>
      <c r="AY389" s="167" t="s">
        <v>143</v>
      </c>
    </row>
    <row r="390" spans="2:65" s="13" customFormat="1">
      <c r="B390" s="166"/>
      <c r="D390" s="160" t="s">
        <v>158</v>
      </c>
      <c r="E390" s="167" t="s">
        <v>19</v>
      </c>
      <c r="F390" s="168" t="s">
        <v>2208</v>
      </c>
      <c r="H390" s="169">
        <v>5.6760000000000002</v>
      </c>
      <c r="I390" s="170"/>
      <c r="L390" s="166"/>
      <c r="M390" s="171"/>
      <c r="T390" s="172"/>
      <c r="AT390" s="167" t="s">
        <v>158</v>
      </c>
      <c r="AU390" s="167" t="s">
        <v>81</v>
      </c>
      <c r="AV390" s="13" t="s">
        <v>81</v>
      </c>
      <c r="AW390" s="13" t="s">
        <v>33</v>
      </c>
      <c r="AX390" s="13" t="s">
        <v>72</v>
      </c>
      <c r="AY390" s="167" t="s">
        <v>143</v>
      </c>
    </row>
    <row r="391" spans="2:65" s="15" customFormat="1">
      <c r="B391" s="186"/>
      <c r="D391" s="160" t="s">
        <v>158</v>
      </c>
      <c r="E391" s="187" t="s">
        <v>19</v>
      </c>
      <c r="F391" s="188" t="s">
        <v>533</v>
      </c>
      <c r="H391" s="189">
        <v>7.1959999999999997</v>
      </c>
      <c r="I391" s="190"/>
      <c r="L391" s="186"/>
      <c r="M391" s="191"/>
      <c r="T391" s="192"/>
      <c r="AT391" s="187" t="s">
        <v>158</v>
      </c>
      <c r="AU391" s="187" t="s">
        <v>81</v>
      </c>
      <c r="AV391" s="15" t="s">
        <v>163</v>
      </c>
      <c r="AW391" s="15" t="s">
        <v>33</v>
      </c>
      <c r="AX391" s="15" t="s">
        <v>72</v>
      </c>
      <c r="AY391" s="187" t="s">
        <v>143</v>
      </c>
    </row>
    <row r="392" spans="2:65" s="12" customFormat="1">
      <c r="B392" s="159"/>
      <c r="D392" s="160" t="s">
        <v>158</v>
      </c>
      <c r="E392" s="161" t="s">
        <v>19</v>
      </c>
      <c r="F392" s="162" t="s">
        <v>1781</v>
      </c>
      <c r="H392" s="161" t="s">
        <v>19</v>
      </c>
      <c r="I392" s="163"/>
      <c r="L392" s="159"/>
      <c r="M392" s="164"/>
      <c r="T392" s="165"/>
      <c r="AT392" s="161" t="s">
        <v>158</v>
      </c>
      <c r="AU392" s="161" t="s">
        <v>81</v>
      </c>
      <c r="AV392" s="12" t="s">
        <v>79</v>
      </c>
      <c r="AW392" s="12" t="s">
        <v>33</v>
      </c>
      <c r="AX392" s="12" t="s">
        <v>72</v>
      </c>
      <c r="AY392" s="161" t="s">
        <v>143</v>
      </c>
    </row>
    <row r="393" spans="2:65" s="13" customFormat="1">
      <c r="B393" s="166"/>
      <c r="D393" s="160" t="s">
        <v>158</v>
      </c>
      <c r="E393" s="167" t="s">
        <v>19</v>
      </c>
      <c r="F393" s="168" t="s">
        <v>2174</v>
      </c>
      <c r="H393" s="169">
        <v>5.4269999999999996</v>
      </c>
      <c r="I393" s="170"/>
      <c r="L393" s="166"/>
      <c r="M393" s="171"/>
      <c r="T393" s="172"/>
      <c r="AT393" s="167" t="s">
        <v>158</v>
      </c>
      <c r="AU393" s="167" t="s">
        <v>81</v>
      </c>
      <c r="AV393" s="13" t="s">
        <v>81</v>
      </c>
      <c r="AW393" s="13" t="s">
        <v>33</v>
      </c>
      <c r="AX393" s="13" t="s">
        <v>72</v>
      </c>
      <c r="AY393" s="167" t="s">
        <v>143</v>
      </c>
    </row>
    <row r="394" spans="2:65" s="13" customFormat="1">
      <c r="B394" s="166"/>
      <c r="D394" s="160" t="s">
        <v>158</v>
      </c>
      <c r="E394" s="167" t="s">
        <v>19</v>
      </c>
      <c r="F394" s="168" t="s">
        <v>2175</v>
      </c>
      <c r="H394" s="169">
        <v>24.46</v>
      </c>
      <c r="I394" s="170"/>
      <c r="L394" s="166"/>
      <c r="M394" s="171"/>
      <c r="T394" s="172"/>
      <c r="AT394" s="167" t="s">
        <v>158</v>
      </c>
      <c r="AU394" s="167" t="s">
        <v>81</v>
      </c>
      <c r="AV394" s="13" t="s">
        <v>81</v>
      </c>
      <c r="AW394" s="13" t="s">
        <v>33</v>
      </c>
      <c r="AX394" s="13" t="s">
        <v>72</v>
      </c>
      <c r="AY394" s="167" t="s">
        <v>143</v>
      </c>
    </row>
    <row r="395" spans="2:65" s="13" customFormat="1">
      <c r="B395" s="166"/>
      <c r="D395" s="160" t="s">
        <v>158</v>
      </c>
      <c r="E395" s="167" t="s">
        <v>19</v>
      </c>
      <c r="F395" s="168" t="s">
        <v>2176</v>
      </c>
      <c r="H395" s="169">
        <v>74.965000000000003</v>
      </c>
      <c r="I395" s="170"/>
      <c r="L395" s="166"/>
      <c r="M395" s="171"/>
      <c r="T395" s="172"/>
      <c r="AT395" s="167" t="s">
        <v>158</v>
      </c>
      <c r="AU395" s="167" t="s">
        <v>81</v>
      </c>
      <c r="AV395" s="13" t="s">
        <v>81</v>
      </c>
      <c r="AW395" s="13" t="s">
        <v>33</v>
      </c>
      <c r="AX395" s="13" t="s">
        <v>72</v>
      </c>
      <c r="AY395" s="167" t="s">
        <v>143</v>
      </c>
    </row>
    <row r="396" spans="2:65" s="15" customFormat="1">
      <c r="B396" s="186"/>
      <c r="D396" s="160" t="s">
        <v>158</v>
      </c>
      <c r="E396" s="187" t="s">
        <v>19</v>
      </c>
      <c r="F396" s="188" t="s">
        <v>533</v>
      </c>
      <c r="H396" s="189">
        <v>104.852</v>
      </c>
      <c r="I396" s="190"/>
      <c r="L396" s="186"/>
      <c r="M396" s="191"/>
      <c r="T396" s="192"/>
      <c r="AT396" s="187" t="s">
        <v>158</v>
      </c>
      <c r="AU396" s="187" t="s">
        <v>81</v>
      </c>
      <c r="AV396" s="15" t="s">
        <v>163</v>
      </c>
      <c r="AW396" s="15" t="s">
        <v>33</v>
      </c>
      <c r="AX396" s="15" t="s">
        <v>72</v>
      </c>
      <c r="AY396" s="187" t="s">
        <v>143</v>
      </c>
    </row>
    <row r="397" spans="2:65" s="12" customFormat="1">
      <c r="B397" s="159"/>
      <c r="D397" s="160" t="s">
        <v>158</v>
      </c>
      <c r="E397" s="161" t="s">
        <v>19</v>
      </c>
      <c r="F397" s="162" t="s">
        <v>705</v>
      </c>
      <c r="H397" s="161" t="s">
        <v>19</v>
      </c>
      <c r="I397" s="163"/>
      <c r="L397" s="159"/>
      <c r="M397" s="164"/>
      <c r="T397" s="165"/>
      <c r="AT397" s="161" t="s">
        <v>158</v>
      </c>
      <c r="AU397" s="161" t="s">
        <v>81</v>
      </c>
      <c r="AV397" s="12" t="s">
        <v>79</v>
      </c>
      <c r="AW397" s="12" t="s">
        <v>33</v>
      </c>
      <c r="AX397" s="12" t="s">
        <v>72</v>
      </c>
      <c r="AY397" s="161" t="s">
        <v>143</v>
      </c>
    </row>
    <row r="398" spans="2:65" s="12" customFormat="1">
      <c r="B398" s="159"/>
      <c r="D398" s="160" t="s">
        <v>158</v>
      </c>
      <c r="E398" s="161" t="s">
        <v>19</v>
      </c>
      <c r="F398" s="162" t="s">
        <v>706</v>
      </c>
      <c r="H398" s="161" t="s">
        <v>19</v>
      </c>
      <c r="I398" s="163"/>
      <c r="L398" s="159"/>
      <c r="M398" s="164"/>
      <c r="T398" s="165"/>
      <c r="AT398" s="161" t="s">
        <v>158</v>
      </c>
      <c r="AU398" s="161" t="s">
        <v>81</v>
      </c>
      <c r="AV398" s="12" t="s">
        <v>79</v>
      </c>
      <c r="AW398" s="12" t="s">
        <v>33</v>
      </c>
      <c r="AX398" s="12" t="s">
        <v>72</v>
      </c>
      <c r="AY398" s="161" t="s">
        <v>143</v>
      </c>
    </row>
    <row r="399" spans="2:65" s="13" customFormat="1">
      <c r="B399" s="166"/>
      <c r="D399" s="160" t="s">
        <v>158</v>
      </c>
      <c r="E399" s="167" t="s">
        <v>19</v>
      </c>
      <c r="F399" s="168" t="s">
        <v>2209</v>
      </c>
      <c r="H399" s="169">
        <v>38.534999999999997</v>
      </c>
      <c r="I399" s="170"/>
      <c r="L399" s="166"/>
      <c r="M399" s="171"/>
      <c r="T399" s="172"/>
      <c r="AT399" s="167" t="s">
        <v>158</v>
      </c>
      <c r="AU399" s="167" t="s">
        <v>81</v>
      </c>
      <c r="AV399" s="13" t="s">
        <v>81</v>
      </c>
      <c r="AW399" s="13" t="s">
        <v>33</v>
      </c>
      <c r="AX399" s="13" t="s">
        <v>72</v>
      </c>
      <c r="AY399" s="167" t="s">
        <v>143</v>
      </c>
    </row>
    <row r="400" spans="2:65" s="13" customFormat="1">
      <c r="B400" s="166"/>
      <c r="D400" s="160" t="s">
        <v>158</v>
      </c>
      <c r="E400" s="167" t="s">
        <v>19</v>
      </c>
      <c r="F400" s="168" t="s">
        <v>2210</v>
      </c>
      <c r="H400" s="169">
        <v>57.064</v>
      </c>
      <c r="I400" s="170"/>
      <c r="L400" s="166"/>
      <c r="M400" s="171"/>
      <c r="T400" s="172"/>
      <c r="AT400" s="167" t="s">
        <v>158</v>
      </c>
      <c r="AU400" s="167" t="s">
        <v>81</v>
      </c>
      <c r="AV400" s="13" t="s">
        <v>81</v>
      </c>
      <c r="AW400" s="13" t="s">
        <v>33</v>
      </c>
      <c r="AX400" s="13" t="s">
        <v>72</v>
      </c>
      <c r="AY400" s="167" t="s">
        <v>143</v>
      </c>
    </row>
    <row r="401" spans="2:65" s="13" customFormat="1">
      <c r="B401" s="166"/>
      <c r="D401" s="160" t="s">
        <v>158</v>
      </c>
      <c r="E401" s="167" t="s">
        <v>19</v>
      </c>
      <c r="F401" s="168" t="s">
        <v>2211</v>
      </c>
      <c r="H401" s="169">
        <v>9.2539999999999996</v>
      </c>
      <c r="I401" s="170"/>
      <c r="L401" s="166"/>
      <c r="M401" s="171"/>
      <c r="T401" s="172"/>
      <c r="AT401" s="167" t="s">
        <v>158</v>
      </c>
      <c r="AU401" s="167" t="s">
        <v>81</v>
      </c>
      <c r="AV401" s="13" t="s">
        <v>81</v>
      </c>
      <c r="AW401" s="13" t="s">
        <v>33</v>
      </c>
      <c r="AX401" s="13" t="s">
        <v>72</v>
      </c>
      <c r="AY401" s="167" t="s">
        <v>143</v>
      </c>
    </row>
    <row r="402" spans="2:65" s="15" customFormat="1">
      <c r="B402" s="186"/>
      <c r="D402" s="160" t="s">
        <v>158</v>
      </c>
      <c r="E402" s="187" t="s">
        <v>19</v>
      </c>
      <c r="F402" s="188" t="s">
        <v>533</v>
      </c>
      <c r="H402" s="189">
        <v>104.85299999999999</v>
      </c>
      <c r="I402" s="190"/>
      <c r="L402" s="186"/>
      <c r="M402" s="191"/>
      <c r="T402" s="192"/>
      <c r="AT402" s="187" t="s">
        <v>158</v>
      </c>
      <c r="AU402" s="187" t="s">
        <v>81</v>
      </c>
      <c r="AV402" s="15" t="s">
        <v>163</v>
      </c>
      <c r="AW402" s="15" t="s">
        <v>33</v>
      </c>
      <c r="AX402" s="15" t="s">
        <v>72</v>
      </c>
      <c r="AY402" s="187" t="s">
        <v>143</v>
      </c>
    </row>
    <row r="403" spans="2:65" s="14" customFormat="1">
      <c r="B403" s="173"/>
      <c r="D403" s="160" t="s">
        <v>158</v>
      </c>
      <c r="E403" s="174" t="s">
        <v>19</v>
      </c>
      <c r="F403" s="175" t="s">
        <v>267</v>
      </c>
      <c r="H403" s="176">
        <v>216.90099999999998</v>
      </c>
      <c r="I403" s="177"/>
      <c r="L403" s="173"/>
      <c r="M403" s="178"/>
      <c r="T403" s="179"/>
      <c r="AT403" s="174" t="s">
        <v>158</v>
      </c>
      <c r="AU403" s="174" t="s">
        <v>81</v>
      </c>
      <c r="AV403" s="14" t="s">
        <v>168</v>
      </c>
      <c r="AW403" s="14" t="s">
        <v>33</v>
      </c>
      <c r="AX403" s="14" t="s">
        <v>79</v>
      </c>
      <c r="AY403" s="174" t="s">
        <v>143</v>
      </c>
    </row>
    <row r="404" spans="2:65" s="1" customFormat="1" ht="24.15" customHeight="1">
      <c r="B404" s="33"/>
      <c r="C404" s="132" t="s">
        <v>807</v>
      </c>
      <c r="D404" s="132" t="s">
        <v>146</v>
      </c>
      <c r="E404" s="133" t="s">
        <v>710</v>
      </c>
      <c r="F404" s="134" t="s">
        <v>711</v>
      </c>
      <c r="G404" s="135" t="s">
        <v>511</v>
      </c>
      <c r="H404" s="136">
        <v>10.44</v>
      </c>
      <c r="I404" s="137">
        <v>259</v>
      </c>
      <c r="J404" s="138">
        <f>ROUND(I404*H404,2)</f>
        <v>2703.96</v>
      </c>
      <c r="K404" s="134" t="s">
        <v>150</v>
      </c>
      <c r="L404" s="33"/>
      <c r="M404" s="139" t="s">
        <v>19</v>
      </c>
      <c r="N404" s="140" t="s">
        <v>43</v>
      </c>
      <c r="P404" s="141">
        <f>O404*H404</f>
        <v>0</v>
      </c>
      <c r="Q404" s="141">
        <v>0</v>
      </c>
      <c r="R404" s="141">
        <f>Q404*H404</f>
        <v>0</v>
      </c>
      <c r="S404" s="141">
        <v>0</v>
      </c>
      <c r="T404" s="142">
        <f>S404*H404</f>
        <v>0</v>
      </c>
      <c r="AR404" s="143" t="s">
        <v>168</v>
      </c>
      <c r="AT404" s="143" t="s">
        <v>146</v>
      </c>
      <c r="AU404" s="143" t="s">
        <v>81</v>
      </c>
      <c r="AY404" s="18" t="s">
        <v>143</v>
      </c>
      <c r="BE404" s="144">
        <f>IF(N404="základní",J404,0)</f>
        <v>2703.96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8" t="s">
        <v>79</v>
      </c>
      <c r="BK404" s="144">
        <f>ROUND(I404*H404,2)</f>
        <v>2703.96</v>
      </c>
      <c r="BL404" s="18" t="s">
        <v>168</v>
      </c>
      <c r="BM404" s="143" t="s">
        <v>2212</v>
      </c>
    </row>
    <row r="405" spans="2:65" s="1" customFormat="1">
      <c r="B405" s="33"/>
      <c r="D405" s="145" t="s">
        <v>152</v>
      </c>
      <c r="F405" s="146" t="s">
        <v>713</v>
      </c>
      <c r="I405" s="147"/>
      <c r="L405" s="33"/>
      <c r="M405" s="148"/>
      <c r="T405" s="54"/>
      <c r="AT405" s="18" t="s">
        <v>152</v>
      </c>
      <c r="AU405" s="18" t="s">
        <v>81</v>
      </c>
    </row>
    <row r="406" spans="2:65" s="12" customFormat="1">
      <c r="B406" s="159"/>
      <c r="D406" s="160" t="s">
        <v>158</v>
      </c>
      <c r="E406" s="161" t="s">
        <v>19</v>
      </c>
      <c r="F406" s="162" t="s">
        <v>2084</v>
      </c>
      <c r="H406" s="161" t="s">
        <v>19</v>
      </c>
      <c r="I406" s="163"/>
      <c r="L406" s="159"/>
      <c r="M406" s="164"/>
      <c r="T406" s="165"/>
      <c r="AT406" s="161" t="s">
        <v>158</v>
      </c>
      <c r="AU406" s="161" t="s">
        <v>81</v>
      </c>
      <c r="AV406" s="12" t="s">
        <v>79</v>
      </c>
      <c r="AW406" s="12" t="s">
        <v>33</v>
      </c>
      <c r="AX406" s="12" t="s">
        <v>72</v>
      </c>
      <c r="AY406" s="161" t="s">
        <v>143</v>
      </c>
    </row>
    <row r="407" spans="2:65" s="12" customFormat="1">
      <c r="B407" s="159"/>
      <c r="D407" s="160" t="s">
        <v>158</v>
      </c>
      <c r="E407" s="161" t="s">
        <v>19</v>
      </c>
      <c r="F407" s="162" t="s">
        <v>2213</v>
      </c>
      <c r="H407" s="161" t="s">
        <v>19</v>
      </c>
      <c r="I407" s="163"/>
      <c r="L407" s="159"/>
      <c r="M407" s="164"/>
      <c r="T407" s="165"/>
      <c r="AT407" s="161" t="s">
        <v>158</v>
      </c>
      <c r="AU407" s="161" t="s">
        <v>81</v>
      </c>
      <c r="AV407" s="12" t="s">
        <v>79</v>
      </c>
      <c r="AW407" s="12" t="s">
        <v>33</v>
      </c>
      <c r="AX407" s="12" t="s">
        <v>72</v>
      </c>
      <c r="AY407" s="161" t="s">
        <v>143</v>
      </c>
    </row>
    <row r="408" spans="2:65" s="13" customFormat="1">
      <c r="B408" s="166"/>
      <c r="D408" s="160" t="s">
        <v>158</v>
      </c>
      <c r="E408" s="167" t="s">
        <v>19</v>
      </c>
      <c r="F408" s="168" t="s">
        <v>2214</v>
      </c>
      <c r="H408" s="169">
        <v>18</v>
      </c>
      <c r="I408" s="170"/>
      <c r="L408" s="166"/>
      <c r="M408" s="171"/>
      <c r="T408" s="172"/>
      <c r="AT408" s="167" t="s">
        <v>158</v>
      </c>
      <c r="AU408" s="167" t="s">
        <v>81</v>
      </c>
      <c r="AV408" s="13" t="s">
        <v>81</v>
      </c>
      <c r="AW408" s="13" t="s">
        <v>33</v>
      </c>
      <c r="AX408" s="13" t="s">
        <v>72</v>
      </c>
      <c r="AY408" s="167" t="s">
        <v>143</v>
      </c>
    </row>
    <row r="409" spans="2:65" s="12" customFormat="1">
      <c r="B409" s="159"/>
      <c r="D409" s="160" t="s">
        <v>158</v>
      </c>
      <c r="E409" s="161" t="s">
        <v>19</v>
      </c>
      <c r="F409" s="162" t="s">
        <v>2215</v>
      </c>
      <c r="H409" s="161" t="s">
        <v>19</v>
      </c>
      <c r="I409" s="163"/>
      <c r="L409" s="159"/>
      <c r="M409" s="164"/>
      <c r="T409" s="165"/>
      <c r="AT409" s="161" t="s">
        <v>158</v>
      </c>
      <c r="AU409" s="161" t="s">
        <v>81</v>
      </c>
      <c r="AV409" s="12" t="s">
        <v>79</v>
      </c>
      <c r="AW409" s="12" t="s">
        <v>33</v>
      </c>
      <c r="AX409" s="12" t="s">
        <v>72</v>
      </c>
      <c r="AY409" s="161" t="s">
        <v>143</v>
      </c>
    </row>
    <row r="410" spans="2:65" s="13" customFormat="1">
      <c r="B410" s="166"/>
      <c r="D410" s="160" t="s">
        <v>158</v>
      </c>
      <c r="E410" s="167" t="s">
        <v>19</v>
      </c>
      <c r="F410" s="168" t="s">
        <v>2216</v>
      </c>
      <c r="H410" s="169">
        <v>-1.35</v>
      </c>
      <c r="I410" s="170"/>
      <c r="L410" s="166"/>
      <c r="M410" s="171"/>
      <c r="T410" s="172"/>
      <c r="AT410" s="167" t="s">
        <v>158</v>
      </c>
      <c r="AU410" s="167" t="s">
        <v>81</v>
      </c>
      <c r="AV410" s="13" t="s">
        <v>81</v>
      </c>
      <c r="AW410" s="13" t="s">
        <v>33</v>
      </c>
      <c r="AX410" s="13" t="s">
        <v>72</v>
      </c>
      <c r="AY410" s="167" t="s">
        <v>143</v>
      </c>
    </row>
    <row r="411" spans="2:65" s="13" customFormat="1">
      <c r="B411" s="166"/>
      <c r="D411" s="160" t="s">
        <v>158</v>
      </c>
      <c r="E411" s="167" t="s">
        <v>19</v>
      </c>
      <c r="F411" s="168" t="s">
        <v>2217</v>
      </c>
      <c r="H411" s="169">
        <v>-6.21</v>
      </c>
      <c r="I411" s="170"/>
      <c r="L411" s="166"/>
      <c r="M411" s="171"/>
      <c r="T411" s="172"/>
      <c r="AT411" s="167" t="s">
        <v>158</v>
      </c>
      <c r="AU411" s="167" t="s">
        <v>81</v>
      </c>
      <c r="AV411" s="13" t="s">
        <v>81</v>
      </c>
      <c r="AW411" s="13" t="s">
        <v>33</v>
      </c>
      <c r="AX411" s="13" t="s">
        <v>72</v>
      </c>
      <c r="AY411" s="167" t="s">
        <v>143</v>
      </c>
    </row>
    <row r="412" spans="2:65" s="14" customFormat="1">
      <c r="B412" s="173"/>
      <c r="D412" s="160" t="s">
        <v>158</v>
      </c>
      <c r="E412" s="174" t="s">
        <v>19</v>
      </c>
      <c r="F412" s="175" t="s">
        <v>267</v>
      </c>
      <c r="H412" s="176">
        <v>10.439999999999998</v>
      </c>
      <c r="I412" s="177"/>
      <c r="L412" s="173"/>
      <c r="M412" s="178"/>
      <c r="T412" s="179"/>
      <c r="AT412" s="174" t="s">
        <v>158</v>
      </c>
      <c r="AU412" s="174" t="s">
        <v>81</v>
      </c>
      <c r="AV412" s="14" t="s">
        <v>168</v>
      </c>
      <c r="AW412" s="14" t="s">
        <v>33</v>
      </c>
      <c r="AX412" s="14" t="s">
        <v>79</v>
      </c>
      <c r="AY412" s="174" t="s">
        <v>143</v>
      </c>
    </row>
    <row r="413" spans="2:65" s="1" customFormat="1" ht="24.15" customHeight="1">
      <c r="B413" s="33"/>
      <c r="C413" s="132" t="s">
        <v>448</v>
      </c>
      <c r="D413" s="132" t="s">
        <v>146</v>
      </c>
      <c r="E413" s="133" t="s">
        <v>718</v>
      </c>
      <c r="F413" s="134" t="s">
        <v>719</v>
      </c>
      <c r="G413" s="135" t="s">
        <v>511</v>
      </c>
      <c r="H413" s="136">
        <v>70.200999999999993</v>
      </c>
      <c r="I413" s="137">
        <v>385</v>
      </c>
      <c r="J413" s="138">
        <f>ROUND(I413*H413,2)</f>
        <v>27027.39</v>
      </c>
      <c r="K413" s="134" t="s">
        <v>150</v>
      </c>
      <c r="L413" s="33"/>
      <c r="M413" s="139" t="s">
        <v>19</v>
      </c>
      <c r="N413" s="140" t="s">
        <v>43</v>
      </c>
      <c r="P413" s="141">
        <f>O413*H413</f>
        <v>0</v>
      </c>
      <c r="Q413" s="141">
        <v>0</v>
      </c>
      <c r="R413" s="141">
        <f>Q413*H413</f>
        <v>0</v>
      </c>
      <c r="S413" s="141">
        <v>0</v>
      </c>
      <c r="T413" s="142">
        <f>S413*H413</f>
        <v>0</v>
      </c>
      <c r="AR413" s="143" t="s">
        <v>168</v>
      </c>
      <c r="AT413" s="143" t="s">
        <v>146</v>
      </c>
      <c r="AU413" s="143" t="s">
        <v>81</v>
      </c>
      <c r="AY413" s="18" t="s">
        <v>143</v>
      </c>
      <c r="BE413" s="144">
        <f>IF(N413="základní",J413,0)</f>
        <v>27027.39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8" t="s">
        <v>79</v>
      </c>
      <c r="BK413" s="144">
        <f>ROUND(I413*H413,2)</f>
        <v>27027.39</v>
      </c>
      <c r="BL413" s="18" t="s">
        <v>168</v>
      </c>
      <c r="BM413" s="143" t="s">
        <v>2218</v>
      </c>
    </row>
    <row r="414" spans="2:65" s="1" customFormat="1">
      <c r="B414" s="33"/>
      <c r="D414" s="145" t="s">
        <v>152</v>
      </c>
      <c r="F414" s="146" t="s">
        <v>721</v>
      </c>
      <c r="I414" s="147"/>
      <c r="L414" s="33"/>
      <c r="M414" s="148"/>
      <c r="T414" s="54"/>
      <c r="AT414" s="18" t="s">
        <v>152</v>
      </c>
      <c r="AU414" s="18" t="s">
        <v>81</v>
      </c>
    </row>
    <row r="415" spans="2:65" s="12" customFormat="1">
      <c r="B415" s="159"/>
      <c r="D415" s="160" t="s">
        <v>158</v>
      </c>
      <c r="E415" s="161" t="s">
        <v>19</v>
      </c>
      <c r="F415" s="162" t="s">
        <v>246</v>
      </c>
      <c r="H415" s="161" t="s">
        <v>19</v>
      </c>
      <c r="I415" s="163"/>
      <c r="L415" s="159"/>
      <c r="M415" s="164"/>
      <c r="T415" s="165"/>
      <c r="AT415" s="161" t="s">
        <v>158</v>
      </c>
      <c r="AU415" s="161" t="s">
        <v>81</v>
      </c>
      <c r="AV415" s="12" t="s">
        <v>79</v>
      </c>
      <c r="AW415" s="12" t="s">
        <v>33</v>
      </c>
      <c r="AX415" s="12" t="s">
        <v>72</v>
      </c>
      <c r="AY415" s="161" t="s">
        <v>143</v>
      </c>
    </row>
    <row r="416" spans="2:65" s="12" customFormat="1">
      <c r="B416" s="159"/>
      <c r="D416" s="160" t="s">
        <v>158</v>
      </c>
      <c r="E416" s="161" t="s">
        <v>19</v>
      </c>
      <c r="F416" s="162" t="s">
        <v>2084</v>
      </c>
      <c r="H416" s="161" t="s">
        <v>19</v>
      </c>
      <c r="I416" s="163"/>
      <c r="L416" s="159"/>
      <c r="M416" s="164"/>
      <c r="T416" s="165"/>
      <c r="AT416" s="161" t="s">
        <v>158</v>
      </c>
      <c r="AU416" s="161" t="s">
        <v>81</v>
      </c>
      <c r="AV416" s="12" t="s">
        <v>79</v>
      </c>
      <c r="AW416" s="12" t="s">
        <v>33</v>
      </c>
      <c r="AX416" s="12" t="s">
        <v>72</v>
      </c>
      <c r="AY416" s="161" t="s">
        <v>143</v>
      </c>
    </row>
    <row r="417" spans="2:51" s="12" customFormat="1">
      <c r="B417" s="159"/>
      <c r="D417" s="160" t="s">
        <v>158</v>
      </c>
      <c r="E417" s="161" t="s">
        <v>19</v>
      </c>
      <c r="F417" s="162" t="s">
        <v>714</v>
      </c>
      <c r="H417" s="161" t="s">
        <v>19</v>
      </c>
      <c r="I417" s="163"/>
      <c r="L417" s="159"/>
      <c r="M417" s="164"/>
      <c r="T417" s="165"/>
      <c r="AT417" s="161" t="s">
        <v>158</v>
      </c>
      <c r="AU417" s="161" t="s">
        <v>81</v>
      </c>
      <c r="AV417" s="12" t="s">
        <v>79</v>
      </c>
      <c r="AW417" s="12" t="s">
        <v>33</v>
      </c>
      <c r="AX417" s="12" t="s">
        <v>72</v>
      </c>
      <c r="AY417" s="161" t="s">
        <v>143</v>
      </c>
    </row>
    <row r="418" spans="2:51" s="12" customFormat="1">
      <c r="B418" s="159"/>
      <c r="D418" s="160" t="s">
        <v>158</v>
      </c>
      <c r="E418" s="161" t="s">
        <v>19</v>
      </c>
      <c r="F418" s="162" t="s">
        <v>715</v>
      </c>
      <c r="H418" s="161" t="s">
        <v>19</v>
      </c>
      <c r="I418" s="163"/>
      <c r="L418" s="159"/>
      <c r="M418" s="164"/>
      <c r="T418" s="165"/>
      <c r="AT418" s="161" t="s">
        <v>158</v>
      </c>
      <c r="AU418" s="161" t="s">
        <v>81</v>
      </c>
      <c r="AV418" s="12" t="s">
        <v>79</v>
      </c>
      <c r="AW418" s="12" t="s">
        <v>33</v>
      </c>
      <c r="AX418" s="12" t="s">
        <v>72</v>
      </c>
      <c r="AY418" s="161" t="s">
        <v>143</v>
      </c>
    </row>
    <row r="419" spans="2:51" s="12" customFormat="1">
      <c r="B419" s="159"/>
      <c r="D419" s="160" t="s">
        <v>158</v>
      </c>
      <c r="E419" s="161" t="s">
        <v>19</v>
      </c>
      <c r="F419" s="162" t="s">
        <v>1167</v>
      </c>
      <c r="H419" s="161" t="s">
        <v>19</v>
      </c>
      <c r="I419" s="163"/>
      <c r="L419" s="159"/>
      <c r="M419" s="164"/>
      <c r="T419" s="165"/>
      <c r="AT419" s="161" t="s">
        <v>158</v>
      </c>
      <c r="AU419" s="161" t="s">
        <v>81</v>
      </c>
      <c r="AV419" s="12" t="s">
        <v>79</v>
      </c>
      <c r="AW419" s="12" t="s">
        <v>33</v>
      </c>
      <c r="AX419" s="12" t="s">
        <v>72</v>
      </c>
      <c r="AY419" s="161" t="s">
        <v>143</v>
      </c>
    </row>
    <row r="420" spans="2:51" s="13" customFormat="1">
      <c r="B420" s="166"/>
      <c r="D420" s="160" t="s">
        <v>158</v>
      </c>
      <c r="E420" s="167" t="s">
        <v>19</v>
      </c>
      <c r="F420" s="168" t="s">
        <v>2219</v>
      </c>
      <c r="H420" s="169">
        <v>1.248</v>
      </c>
      <c r="I420" s="170"/>
      <c r="L420" s="166"/>
      <c r="M420" s="171"/>
      <c r="T420" s="172"/>
      <c r="AT420" s="167" t="s">
        <v>158</v>
      </c>
      <c r="AU420" s="167" t="s">
        <v>81</v>
      </c>
      <c r="AV420" s="13" t="s">
        <v>81</v>
      </c>
      <c r="AW420" s="13" t="s">
        <v>33</v>
      </c>
      <c r="AX420" s="13" t="s">
        <v>72</v>
      </c>
      <c r="AY420" s="167" t="s">
        <v>143</v>
      </c>
    </row>
    <row r="421" spans="2:51" s="13" customFormat="1">
      <c r="B421" s="166"/>
      <c r="D421" s="160" t="s">
        <v>158</v>
      </c>
      <c r="E421" s="167" t="s">
        <v>19</v>
      </c>
      <c r="F421" s="168" t="s">
        <v>2220</v>
      </c>
      <c r="H421" s="169">
        <v>4.4279999999999999</v>
      </c>
      <c r="I421" s="170"/>
      <c r="L421" s="166"/>
      <c r="M421" s="171"/>
      <c r="T421" s="172"/>
      <c r="AT421" s="167" t="s">
        <v>158</v>
      </c>
      <c r="AU421" s="167" t="s">
        <v>81</v>
      </c>
      <c r="AV421" s="13" t="s">
        <v>81</v>
      </c>
      <c r="AW421" s="13" t="s">
        <v>33</v>
      </c>
      <c r="AX421" s="13" t="s">
        <v>72</v>
      </c>
      <c r="AY421" s="167" t="s">
        <v>143</v>
      </c>
    </row>
    <row r="422" spans="2:51" s="15" customFormat="1">
      <c r="B422" s="186"/>
      <c r="D422" s="160" t="s">
        <v>158</v>
      </c>
      <c r="E422" s="187" t="s">
        <v>19</v>
      </c>
      <c r="F422" s="188" t="s">
        <v>533</v>
      </c>
      <c r="H422" s="189">
        <v>5.6760000000000002</v>
      </c>
      <c r="I422" s="190"/>
      <c r="L422" s="186"/>
      <c r="M422" s="191"/>
      <c r="T422" s="192"/>
      <c r="AT422" s="187" t="s">
        <v>158</v>
      </c>
      <c r="AU422" s="187" t="s">
        <v>81</v>
      </c>
      <c r="AV422" s="15" t="s">
        <v>163</v>
      </c>
      <c r="AW422" s="15" t="s">
        <v>33</v>
      </c>
      <c r="AX422" s="15" t="s">
        <v>72</v>
      </c>
      <c r="AY422" s="187" t="s">
        <v>143</v>
      </c>
    </row>
    <row r="423" spans="2:51" s="12" customFormat="1">
      <c r="B423" s="159"/>
      <c r="D423" s="160" t="s">
        <v>158</v>
      </c>
      <c r="E423" s="161" t="s">
        <v>19</v>
      </c>
      <c r="F423" s="162" t="s">
        <v>2221</v>
      </c>
      <c r="H423" s="161" t="s">
        <v>19</v>
      </c>
      <c r="I423" s="163"/>
      <c r="L423" s="159"/>
      <c r="M423" s="164"/>
      <c r="T423" s="165"/>
      <c r="AT423" s="161" t="s">
        <v>158</v>
      </c>
      <c r="AU423" s="161" t="s">
        <v>81</v>
      </c>
      <c r="AV423" s="12" t="s">
        <v>79</v>
      </c>
      <c r="AW423" s="12" t="s">
        <v>33</v>
      </c>
      <c r="AX423" s="12" t="s">
        <v>72</v>
      </c>
      <c r="AY423" s="161" t="s">
        <v>143</v>
      </c>
    </row>
    <row r="424" spans="2:51" s="12" customFormat="1">
      <c r="B424" s="159"/>
      <c r="D424" s="160" t="s">
        <v>158</v>
      </c>
      <c r="E424" s="161" t="s">
        <v>19</v>
      </c>
      <c r="F424" s="162" t="s">
        <v>2066</v>
      </c>
      <c r="H424" s="161" t="s">
        <v>19</v>
      </c>
      <c r="I424" s="163"/>
      <c r="L424" s="159"/>
      <c r="M424" s="164"/>
      <c r="T424" s="165"/>
      <c r="AT424" s="161" t="s">
        <v>158</v>
      </c>
      <c r="AU424" s="161" t="s">
        <v>81</v>
      </c>
      <c r="AV424" s="12" t="s">
        <v>79</v>
      </c>
      <c r="AW424" s="12" t="s">
        <v>33</v>
      </c>
      <c r="AX424" s="12" t="s">
        <v>72</v>
      </c>
      <c r="AY424" s="161" t="s">
        <v>143</v>
      </c>
    </row>
    <row r="425" spans="2:51" s="13" customFormat="1">
      <c r="B425" s="166"/>
      <c r="D425" s="160" t="s">
        <v>158</v>
      </c>
      <c r="E425" s="167" t="s">
        <v>19</v>
      </c>
      <c r="F425" s="168" t="s">
        <v>2096</v>
      </c>
      <c r="H425" s="169">
        <v>11.25</v>
      </c>
      <c r="I425" s="170"/>
      <c r="L425" s="166"/>
      <c r="M425" s="171"/>
      <c r="T425" s="172"/>
      <c r="AT425" s="167" t="s">
        <v>158</v>
      </c>
      <c r="AU425" s="167" t="s">
        <v>81</v>
      </c>
      <c r="AV425" s="13" t="s">
        <v>81</v>
      </c>
      <c r="AW425" s="13" t="s">
        <v>33</v>
      </c>
      <c r="AX425" s="13" t="s">
        <v>72</v>
      </c>
      <c r="AY425" s="167" t="s">
        <v>143</v>
      </c>
    </row>
    <row r="426" spans="2:51" s="13" customFormat="1">
      <c r="B426" s="166"/>
      <c r="D426" s="160" t="s">
        <v>158</v>
      </c>
      <c r="E426" s="167" t="s">
        <v>19</v>
      </c>
      <c r="F426" s="168" t="s">
        <v>2100</v>
      </c>
      <c r="H426" s="169">
        <v>25.5</v>
      </c>
      <c r="I426" s="170"/>
      <c r="L426" s="166"/>
      <c r="M426" s="171"/>
      <c r="T426" s="172"/>
      <c r="AT426" s="167" t="s">
        <v>158</v>
      </c>
      <c r="AU426" s="167" t="s">
        <v>81</v>
      </c>
      <c r="AV426" s="13" t="s">
        <v>81</v>
      </c>
      <c r="AW426" s="13" t="s">
        <v>33</v>
      </c>
      <c r="AX426" s="13" t="s">
        <v>72</v>
      </c>
      <c r="AY426" s="167" t="s">
        <v>143</v>
      </c>
    </row>
    <row r="427" spans="2:51" s="12" customFormat="1">
      <c r="B427" s="159"/>
      <c r="D427" s="160" t="s">
        <v>158</v>
      </c>
      <c r="E427" s="161" t="s">
        <v>19</v>
      </c>
      <c r="F427" s="162" t="s">
        <v>2066</v>
      </c>
      <c r="H427" s="161" t="s">
        <v>19</v>
      </c>
      <c r="I427" s="163"/>
      <c r="L427" s="159"/>
      <c r="M427" s="164"/>
      <c r="T427" s="165"/>
      <c r="AT427" s="161" t="s">
        <v>158</v>
      </c>
      <c r="AU427" s="161" t="s">
        <v>81</v>
      </c>
      <c r="AV427" s="12" t="s">
        <v>79</v>
      </c>
      <c r="AW427" s="12" t="s">
        <v>33</v>
      </c>
      <c r="AX427" s="12" t="s">
        <v>72</v>
      </c>
      <c r="AY427" s="161" t="s">
        <v>143</v>
      </c>
    </row>
    <row r="428" spans="2:51" s="13" customFormat="1">
      <c r="B428" s="166"/>
      <c r="D428" s="160" t="s">
        <v>158</v>
      </c>
      <c r="E428" s="167" t="s">
        <v>19</v>
      </c>
      <c r="F428" s="168" t="s">
        <v>2222</v>
      </c>
      <c r="H428" s="169">
        <v>2.34</v>
      </c>
      <c r="I428" s="170"/>
      <c r="L428" s="166"/>
      <c r="M428" s="171"/>
      <c r="T428" s="172"/>
      <c r="AT428" s="167" t="s">
        <v>158</v>
      </c>
      <c r="AU428" s="167" t="s">
        <v>81</v>
      </c>
      <c r="AV428" s="13" t="s">
        <v>81</v>
      </c>
      <c r="AW428" s="13" t="s">
        <v>33</v>
      </c>
      <c r="AX428" s="13" t="s">
        <v>72</v>
      </c>
      <c r="AY428" s="167" t="s">
        <v>143</v>
      </c>
    </row>
    <row r="429" spans="2:51" s="13" customFormat="1">
      <c r="B429" s="166"/>
      <c r="D429" s="160" t="s">
        <v>158</v>
      </c>
      <c r="E429" s="167" t="s">
        <v>19</v>
      </c>
      <c r="F429" s="168" t="s">
        <v>2223</v>
      </c>
      <c r="H429" s="169">
        <v>3.4780000000000002</v>
      </c>
      <c r="I429" s="170"/>
      <c r="L429" s="166"/>
      <c r="M429" s="171"/>
      <c r="T429" s="172"/>
      <c r="AT429" s="167" t="s">
        <v>158</v>
      </c>
      <c r="AU429" s="167" t="s">
        <v>81</v>
      </c>
      <c r="AV429" s="13" t="s">
        <v>81</v>
      </c>
      <c r="AW429" s="13" t="s">
        <v>33</v>
      </c>
      <c r="AX429" s="13" t="s">
        <v>72</v>
      </c>
      <c r="AY429" s="167" t="s">
        <v>143</v>
      </c>
    </row>
    <row r="430" spans="2:51" s="13" customFormat="1">
      <c r="B430" s="166"/>
      <c r="D430" s="160" t="s">
        <v>158</v>
      </c>
      <c r="E430" s="167" t="s">
        <v>19</v>
      </c>
      <c r="F430" s="168" t="s">
        <v>2224</v>
      </c>
      <c r="H430" s="169">
        <v>4.32</v>
      </c>
      <c r="I430" s="170"/>
      <c r="L430" s="166"/>
      <c r="M430" s="171"/>
      <c r="T430" s="172"/>
      <c r="AT430" s="167" t="s">
        <v>158</v>
      </c>
      <c r="AU430" s="167" t="s">
        <v>81</v>
      </c>
      <c r="AV430" s="13" t="s">
        <v>81</v>
      </c>
      <c r="AW430" s="13" t="s">
        <v>33</v>
      </c>
      <c r="AX430" s="13" t="s">
        <v>72</v>
      </c>
      <c r="AY430" s="167" t="s">
        <v>143</v>
      </c>
    </row>
    <row r="431" spans="2:51" s="12" customFormat="1">
      <c r="B431" s="159"/>
      <c r="D431" s="160" t="s">
        <v>158</v>
      </c>
      <c r="E431" s="161" t="s">
        <v>19</v>
      </c>
      <c r="F431" s="162" t="s">
        <v>1702</v>
      </c>
      <c r="H431" s="161" t="s">
        <v>19</v>
      </c>
      <c r="I431" s="163"/>
      <c r="L431" s="159"/>
      <c r="M431" s="164"/>
      <c r="T431" s="165"/>
      <c r="AT431" s="161" t="s">
        <v>158</v>
      </c>
      <c r="AU431" s="161" t="s">
        <v>81</v>
      </c>
      <c r="AV431" s="12" t="s">
        <v>79</v>
      </c>
      <c r="AW431" s="12" t="s">
        <v>33</v>
      </c>
      <c r="AX431" s="12" t="s">
        <v>72</v>
      </c>
      <c r="AY431" s="161" t="s">
        <v>143</v>
      </c>
    </row>
    <row r="432" spans="2:51" s="13" customFormat="1">
      <c r="B432" s="166"/>
      <c r="D432" s="160" t="s">
        <v>158</v>
      </c>
      <c r="E432" s="167" t="s">
        <v>19</v>
      </c>
      <c r="F432" s="168" t="s">
        <v>2225</v>
      </c>
      <c r="H432" s="169">
        <v>26.016999999999999</v>
      </c>
      <c r="I432" s="170"/>
      <c r="L432" s="166"/>
      <c r="M432" s="171"/>
      <c r="T432" s="172"/>
      <c r="AT432" s="167" t="s">
        <v>158</v>
      </c>
      <c r="AU432" s="167" t="s">
        <v>81</v>
      </c>
      <c r="AV432" s="13" t="s">
        <v>81</v>
      </c>
      <c r="AW432" s="13" t="s">
        <v>33</v>
      </c>
      <c r="AX432" s="13" t="s">
        <v>72</v>
      </c>
      <c r="AY432" s="167" t="s">
        <v>143</v>
      </c>
    </row>
    <row r="433" spans="2:65" s="13" customFormat="1">
      <c r="B433" s="166"/>
      <c r="D433" s="160" t="s">
        <v>158</v>
      </c>
      <c r="E433" s="167" t="s">
        <v>19</v>
      </c>
      <c r="F433" s="168" t="s">
        <v>2226</v>
      </c>
      <c r="H433" s="169">
        <v>2.06</v>
      </c>
      <c r="I433" s="170"/>
      <c r="L433" s="166"/>
      <c r="M433" s="171"/>
      <c r="T433" s="172"/>
      <c r="AT433" s="167" t="s">
        <v>158</v>
      </c>
      <c r="AU433" s="167" t="s">
        <v>81</v>
      </c>
      <c r="AV433" s="13" t="s">
        <v>81</v>
      </c>
      <c r="AW433" s="13" t="s">
        <v>33</v>
      </c>
      <c r="AX433" s="13" t="s">
        <v>72</v>
      </c>
      <c r="AY433" s="167" t="s">
        <v>143</v>
      </c>
    </row>
    <row r="434" spans="2:65" s="13" customFormat="1">
      <c r="B434" s="166"/>
      <c r="D434" s="160" t="s">
        <v>158</v>
      </c>
      <c r="E434" s="167" t="s">
        <v>19</v>
      </c>
      <c r="F434" s="168" t="s">
        <v>2227</v>
      </c>
      <c r="H434" s="169">
        <v>-10.44</v>
      </c>
      <c r="I434" s="170"/>
      <c r="L434" s="166"/>
      <c r="M434" s="171"/>
      <c r="T434" s="172"/>
      <c r="AT434" s="167" t="s">
        <v>158</v>
      </c>
      <c r="AU434" s="167" t="s">
        <v>81</v>
      </c>
      <c r="AV434" s="13" t="s">
        <v>81</v>
      </c>
      <c r="AW434" s="13" t="s">
        <v>33</v>
      </c>
      <c r="AX434" s="13" t="s">
        <v>72</v>
      </c>
      <c r="AY434" s="167" t="s">
        <v>143</v>
      </c>
    </row>
    <row r="435" spans="2:65" s="15" customFormat="1">
      <c r="B435" s="186"/>
      <c r="D435" s="160" t="s">
        <v>158</v>
      </c>
      <c r="E435" s="187" t="s">
        <v>19</v>
      </c>
      <c r="F435" s="188" t="s">
        <v>533</v>
      </c>
      <c r="H435" s="189">
        <v>64.525000000000006</v>
      </c>
      <c r="I435" s="190"/>
      <c r="L435" s="186"/>
      <c r="M435" s="191"/>
      <c r="T435" s="192"/>
      <c r="AT435" s="187" t="s">
        <v>158</v>
      </c>
      <c r="AU435" s="187" t="s">
        <v>81</v>
      </c>
      <c r="AV435" s="15" t="s">
        <v>163</v>
      </c>
      <c r="AW435" s="15" t="s">
        <v>33</v>
      </c>
      <c r="AX435" s="15" t="s">
        <v>72</v>
      </c>
      <c r="AY435" s="187" t="s">
        <v>143</v>
      </c>
    </row>
    <row r="436" spans="2:65" s="14" customFormat="1">
      <c r="B436" s="173"/>
      <c r="D436" s="160" t="s">
        <v>158</v>
      </c>
      <c r="E436" s="174" t="s">
        <v>19</v>
      </c>
      <c r="F436" s="175" t="s">
        <v>267</v>
      </c>
      <c r="H436" s="176">
        <v>70.201000000000008</v>
      </c>
      <c r="I436" s="177"/>
      <c r="L436" s="173"/>
      <c r="M436" s="178"/>
      <c r="T436" s="179"/>
      <c r="AT436" s="174" t="s">
        <v>158</v>
      </c>
      <c r="AU436" s="174" t="s">
        <v>81</v>
      </c>
      <c r="AV436" s="14" t="s">
        <v>168</v>
      </c>
      <c r="AW436" s="14" t="s">
        <v>33</v>
      </c>
      <c r="AX436" s="14" t="s">
        <v>79</v>
      </c>
      <c r="AY436" s="174" t="s">
        <v>143</v>
      </c>
    </row>
    <row r="437" spans="2:65" s="12" customFormat="1" ht="20.399999999999999">
      <c r="B437" s="159"/>
      <c r="D437" s="160" t="s">
        <v>158</v>
      </c>
      <c r="E437" s="161" t="s">
        <v>19</v>
      </c>
      <c r="F437" s="162" t="s">
        <v>535</v>
      </c>
      <c r="H437" s="161" t="s">
        <v>19</v>
      </c>
      <c r="I437" s="163"/>
      <c r="L437" s="159"/>
      <c r="M437" s="164"/>
      <c r="T437" s="165"/>
      <c r="AT437" s="161" t="s">
        <v>158</v>
      </c>
      <c r="AU437" s="161" t="s">
        <v>81</v>
      </c>
      <c r="AV437" s="12" t="s">
        <v>79</v>
      </c>
      <c r="AW437" s="12" t="s">
        <v>33</v>
      </c>
      <c r="AX437" s="12" t="s">
        <v>72</v>
      </c>
      <c r="AY437" s="161" t="s">
        <v>143</v>
      </c>
    </row>
    <row r="438" spans="2:65" s="1" customFormat="1" ht="16.5" customHeight="1">
      <c r="B438" s="33"/>
      <c r="C438" s="149" t="s">
        <v>817</v>
      </c>
      <c r="D438" s="149" t="s">
        <v>154</v>
      </c>
      <c r="E438" s="150" t="s">
        <v>1796</v>
      </c>
      <c r="F438" s="151" t="s">
        <v>1797</v>
      </c>
      <c r="G438" s="152" t="s">
        <v>285</v>
      </c>
      <c r="H438" s="153">
        <v>149.93</v>
      </c>
      <c r="I438" s="154">
        <v>338</v>
      </c>
      <c r="J438" s="155">
        <f>ROUND(I438*H438,2)</f>
        <v>50676.34</v>
      </c>
      <c r="K438" s="151" t="s">
        <v>150</v>
      </c>
      <c r="L438" s="156"/>
      <c r="M438" s="157" t="s">
        <v>19</v>
      </c>
      <c r="N438" s="158" t="s">
        <v>43</v>
      </c>
      <c r="P438" s="141">
        <f>O438*H438</f>
        <v>0</v>
      </c>
      <c r="Q438" s="141">
        <v>0</v>
      </c>
      <c r="R438" s="141">
        <f>Q438*H438</f>
        <v>0</v>
      </c>
      <c r="S438" s="141">
        <v>0</v>
      </c>
      <c r="T438" s="142">
        <f>S438*H438</f>
        <v>0</v>
      </c>
      <c r="AR438" s="143" t="s">
        <v>144</v>
      </c>
      <c r="AT438" s="143" t="s">
        <v>154</v>
      </c>
      <c r="AU438" s="143" t="s">
        <v>81</v>
      </c>
      <c r="AY438" s="18" t="s">
        <v>143</v>
      </c>
      <c r="BE438" s="144">
        <f>IF(N438="základní",J438,0)</f>
        <v>50676.34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8" t="s">
        <v>79</v>
      </c>
      <c r="BK438" s="144">
        <f>ROUND(I438*H438,2)</f>
        <v>50676.34</v>
      </c>
      <c r="BL438" s="18" t="s">
        <v>168</v>
      </c>
      <c r="BM438" s="143" t="s">
        <v>2228</v>
      </c>
    </row>
    <row r="439" spans="2:65" s="12" customFormat="1">
      <c r="B439" s="159"/>
      <c r="D439" s="160" t="s">
        <v>158</v>
      </c>
      <c r="E439" s="161" t="s">
        <v>19</v>
      </c>
      <c r="F439" s="162" t="s">
        <v>714</v>
      </c>
      <c r="H439" s="161" t="s">
        <v>19</v>
      </c>
      <c r="I439" s="163"/>
      <c r="L439" s="159"/>
      <c r="M439" s="164"/>
      <c r="T439" s="165"/>
      <c r="AT439" s="161" t="s">
        <v>158</v>
      </c>
      <c r="AU439" s="161" t="s">
        <v>81</v>
      </c>
      <c r="AV439" s="12" t="s">
        <v>79</v>
      </c>
      <c r="AW439" s="12" t="s">
        <v>33</v>
      </c>
      <c r="AX439" s="12" t="s">
        <v>72</v>
      </c>
      <c r="AY439" s="161" t="s">
        <v>143</v>
      </c>
    </row>
    <row r="440" spans="2:65" s="12" customFormat="1">
      <c r="B440" s="159"/>
      <c r="D440" s="160" t="s">
        <v>158</v>
      </c>
      <c r="E440" s="161" t="s">
        <v>19</v>
      </c>
      <c r="F440" s="162" t="s">
        <v>1799</v>
      </c>
      <c r="H440" s="161" t="s">
        <v>19</v>
      </c>
      <c r="I440" s="163"/>
      <c r="L440" s="159"/>
      <c r="M440" s="164"/>
      <c r="T440" s="165"/>
      <c r="AT440" s="161" t="s">
        <v>158</v>
      </c>
      <c r="AU440" s="161" t="s">
        <v>81</v>
      </c>
      <c r="AV440" s="12" t="s">
        <v>79</v>
      </c>
      <c r="AW440" s="12" t="s">
        <v>33</v>
      </c>
      <c r="AX440" s="12" t="s">
        <v>72</v>
      </c>
      <c r="AY440" s="161" t="s">
        <v>143</v>
      </c>
    </row>
    <row r="441" spans="2:65" s="13" customFormat="1">
      <c r="B441" s="166"/>
      <c r="D441" s="160" t="s">
        <v>158</v>
      </c>
      <c r="E441" s="167" t="s">
        <v>19</v>
      </c>
      <c r="F441" s="168" t="s">
        <v>2229</v>
      </c>
      <c r="H441" s="169">
        <v>74.965000000000003</v>
      </c>
      <c r="I441" s="170"/>
      <c r="L441" s="166"/>
      <c r="M441" s="171"/>
      <c r="T441" s="172"/>
      <c r="AT441" s="167" t="s">
        <v>158</v>
      </c>
      <c r="AU441" s="167" t="s">
        <v>81</v>
      </c>
      <c r="AV441" s="13" t="s">
        <v>81</v>
      </c>
      <c r="AW441" s="13" t="s">
        <v>33</v>
      </c>
      <c r="AX441" s="13" t="s">
        <v>72</v>
      </c>
      <c r="AY441" s="167" t="s">
        <v>143</v>
      </c>
    </row>
    <row r="442" spans="2:65" s="14" customFormat="1">
      <c r="B442" s="173"/>
      <c r="D442" s="160" t="s">
        <v>158</v>
      </c>
      <c r="E442" s="174" t="s">
        <v>19</v>
      </c>
      <c r="F442" s="175" t="s">
        <v>267</v>
      </c>
      <c r="H442" s="176">
        <v>74.965000000000003</v>
      </c>
      <c r="I442" s="177"/>
      <c r="L442" s="173"/>
      <c r="M442" s="178"/>
      <c r="T442" s="179"/>
      <c r="AT442" s="174" t="s">
        <v>158</v>
      </c>
      <c r="AU442" s="174" t="s">
        <v>81</v>
      </c>
      <c r="AV442" s="14" t="s">
        <v>168</v>
      </c>
      <c r="AW442" s="14" t="s">
        <v>33</v>
      </c>
      <c r="AX442" s="14" t="s">
        <v>79</v>
      </c>
      <c r="AY442" s="174" t="s">
        <v>143</v>
      </c>
    </row>
    <row r="443" spans="2:65" s="13" customFormat="1">
      <c r="B443" s="166"/>
      <c r="D443" s="160" t="s">
        <v>158</v>
      </c>
      <c r="F443" s="168" t="s">
        <v>2230</v>
      </c>
      <c r="H443" s="169">
        <v>149.93</v>
      </c>
      <c r="I443" s="170"/>
      <c r="L443" s="166"/>
      <c r="M443" s="171"/>
      <c r="T443" s="172"/>
      <c r="AT443" s="167" t="s">
        <v>158</v>
      </c>
      <c r="AU443" s="167" t="s">
        <v>81</v>
      </c>
      <c r="AV443" s="13" t="s">
        <v>81</v>
      </c>
      <c r="AW443" s="13" t="s">
        <v>4</v>
      </c>
      <c r="AX443" s="13" t="s">
        <v>79</v>
      </c>
      <c r="AY443" s="167" t="s">
        <v>143</v>
      </c>
    </row>
    <row r="444" spans="2:65" s="1" customFormat="1" ht="16.5" customHeight="1">
      <c r="B444" s="33"/>
      <c r="C444" s="132" t="s">
        <v>451</v>
      </c>
      <c r="D444" s="132" t="s">
        <v>146</v>
      </c>
      <c r="E444" s="133" t="s">
        <v>733</v>
      </c>
      <c r="F444" s="134" t="s">
        <v>734</v>
      </c>
      <c r="G444" s="135" t="s">
        <v>511</v>
      </c>
      <c r="H444" s="136">
        <v>5.6760000000000002</v>
      </c>
      <c r="I444" s="137">
        <v>184</v>
      </c>
      <c r="J444" s="138">
        <f>ROUND(I444*H444,2)</f>
        <v>1044.3800000000001</v>
      </c>
      <c r="K444" s="134" t="s">
        <v>150</v>
      </c>
      <c r="L444" s="33"/>
      <c r="M444" s="139" t="s">
        <v>19</v>
      </c>
      <c r="N444" s="140" t="s">
        <v>43</v>
      </c>
      <c r="P444" s="141">
        <f>O444*H444</f>
        <v>0</v>
      </c>
      <c r="Q444" s="141">
        <v>0</v>
      </c>
      <c r="R444" s="141">
        <f>Q444*H444</f>
        <v>0</v>
      </c>
      <c r="S444" s="141">
        <v>0</v>
      </c>
      <c r="T444" s="142">
        <f>S444*H444</f>
        <v>0</v>
      </c>
      <c r="AR444" s="143" t="s">
        <v>168</v>
      </c>
      <c r="AT444" s="143" t="s">
        <v>146</v>
      </c>
      <c r="AU444" s="143" t="s">
        <v>81</v>
      </c>
      <c r="AY444" s="18" t="s">
        <v>143</v>
      </c>
      <c r="BE444" s="144">
        <f>IF(N444="základní",J444,0)</f>
        <v>1044.3800000000001</v>
      </c>
      <c r="BF444" s="144">
        <f>IF(N444="snížená",J444,0)</f>
        <v>0</v>
      </c>
      <c r="BG444" s="144">
        <f>IF(N444="zákl. přenesená",J444,0)</f>
        <v>0</v>
      </c>
      <c r="BH444" s="144">
        <f>IF(N444="sníž. přenesená",J444,0)</f>
        <v>0</v>
      </c>
      <c r="BI444" s="144">
        <f>IF(N444="nulová",J444,0)</f>
        <v>0</v>
      </c>
      <c r="BJ444" s="18" t="s">
        <v>79</v>
      </c>
      <c r="BK444" s="144">
        <f>ROUND(I444*H444,2)</f>
        <v>1044.3800000000001</v>
      </c>
      <c r="BL444" s="18" t="s">
        <v>168</v>
      </c>
      <c r="BM444" s="143" t="s">
        <v>2231</v>
      </c>
    </row>
    <row r="445" spans="2:65" s="1" customFormat="1">
      <c r="B445" s="33"/>
      <c r="D445" s="145" t="s">
        <v>152</v>
      </c>
      <c r="F445" s="146" t="s">
        <v>736</v>
      </c>
      <c r="I445" s="147"/>
      <c r="L445" s="33"/>
      <c r="M445" s="148"/>
      <c r="T445" s="54"/>
      <c r="AT445" s="18" t="s">
        <v>152</v>
      </c>
      <c r="AU445" s="18" t="s">
        <v>81</v>
      </c>
    </row>
    <row r="446" spans="2:65" s="1" customFormat="1" ht="37.799999999999997" customHeight="1">
      <c r="B446" s="33"/>
      <c r="C446" s="132" t="s">
        <v>836</v>
      </c>
      <c r="D446" s="132" t="s">
        <v>146</v>
      </c>
      <c r="E446" s="133" t="s">
        <v>738</v>
      </c>
      <c r="F446" s="134" t="s">
        <v>739</v>
      </c>
      <c r="G446" s="135" t="s">
        <v>511</v>
      </c>
      <c r="H446" s="136">
        <v>6.21</v>
      </c>
      <c r="I446" s="137">
        <v>608</v>
      </c>
      <c r="J446" s="138">
        <f>ROUND(I446*H446,2)</f>
        <v>3775.68</v>
      </c>
      <c r="K446" s="134" t="s">
        <v>150</v>
      </c>
      <c r="L446" s="33"/>
      <c r="M446" s="139" t="s">
        <v>19</v>
      </c>
      <c r="N446" s="140" t="s">
        <v>43</v>
      </c>
      <c r="P446" s="141">
        <f>O446*H446</f>
        <v>0</v>
      </c>
      <c r="Q446" s="141">
        <v>0</v>
      </c>
      <c r="R446" s="141">
        <f>Q446*H446</f>
        <v>0</v>
      </c>
      <c r="S446" s="141">
        <v>0</v>
      </c>
      <c r="T446" s="142">
        <f>S446*H446</f>
        <v>0</v>
      </c>
      <c r="AR446" s="143" t="s">
        <v>168</v>
      </c>
      <c r="AT446" s="143" t="s">
        <v>146</v>
      </c>
      <c r="AU446" s="143" t="s">
        <v>81</v>
      </c>
      <c r="AY446" s="18" t="s">
        <v>143</v>
      </c>
      <c r="BE446" s="144">
        <f>IF(N446="základní",J446,0)</f>
        <v>3775.68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8" t="s">
        <v>79</v>
      </c>
      <c r="BK446" s="144">
        <f>ROUND(I446*H446,2)</f>
        <v>3775.68</v>
      </c>
      <c r="BL446" s="18" t="s">
        <v>168</v>
      </c>
      <c r="BM446" s="143" t="s">
        <v>2232</v>
      </c>
    </row>
    <row r="447" spans="2:65" s="1" customFormat="1">
      <c r="B447" s="33"/>
      <c r="D447" s="145" t="s">
        <v>152</v>
      </c>
      <c r="F447" s="146" t="s">
        <v>741</v>
      </c>
      <c r="I447" s="147"/>
      <c r="L447" s="33"/>
      <c r="M447" s="148"/>
      <c r="T447" s="54"/>
      <c r="AT447" s="18" t="s">
        <v>152</v>
      </c>
      <c r="AU447" s="18" t="s">
        <v>81</v>
      </c>
    </row>
    <row r="448" spans="2:65" s="12" customFormat="1">
      <c r="B448" s="159"/>
      <c r="D448" s="160" t="s">
        <v>158</v>
      </c>
      <c r="E448" s="161" t="s">
        <v>19</v>
      </c>
      <c r="F448" s="162" t="s">
        <v>514</v>
      </c>
      <c r="H448" s="161" t="s">
        <v>19</v>
      </c>
      <c r="I448" s="163"/>
      <c r="L448" s="159"/>
      <c r="M448" s="164"/>
      <c r="T448" s="165"/>
      <c r="AT448" s="161" t="s">
        <v>158</v>
      </c>
      <c r="AU448" s="161" t="s">
        <v>81</v>
      </c>
      <c r="AV448" s="12" t="s">
        <v>79</v>
      </c>
      <c r="AW448" s="12" t="s">
        <v>33</v>
      </c>
      <c r="AX448" s="12" t="s">
        <v>72</v>
      </c>
      <c r="AY448" s="161" t="s">
        <v>143</v>
      </c>
    </row>
    <row r="449" spans="2:65" s="13" customFormat="1">
      <c r="B449" s="166"/>
      <c r="D449" s="160" t="s">
        <v>158</v>
      </c>
      <c r="E449" s="167" t="s">
        <v>19</v>
      </c>
      <c r="F449" s="168" t="s">
        <v>2233</v>
      </c>
      <c r="H449" s="169">
        <v>6.21</v>
      </c>
      <c r="I449" s="170"/>
      <c r="L449" s="166"/>
      <c r="M449" s="171"/>
      <c r="T449" s="172"/>
      <c r="AT449" s="167" t="s">
        <v>158</v>
      </c>
      <c r="AU449" s="167" t="s">
        <v>81</v>
      </c>
      <c r="AV449" s="13" t="s">
        <v>81</v>
      </c>
      <c r="AW449" s="13" t="s">
        <v>33</v>
      </c>
      <c r="AX449" s="13" t="s">
        <v>79</v>
      </c>
      <c r="AY449" s="167" t="s">
        <v>143</v>
      </c>
    </row>
    <row r="450" spans="2:65" s="1" customFormat="1" ht="37.799999999999997" customHeight="1">
      <c r="B450" s="33"/>
      <c r="C450" s="132" t="s">
        <v>454</v>
      </c>
      <c r="D450" s="132" t="s">
        <v>146</v>
      </c>
      <c r="E450" s="133" t="s">
        <v>747</v>
      </c>
      <c r="F450" s="134" t="s">
        <v>748</v>
      </c>
      <c r="G450" s="135" t="s">
        <v>511</v>
      </c>
      <c r="H450" s="136">
        <v>18.25</v>
      </c>
      <c r="I450" s="137">
        <v>476</v>
      </c>
      <c r="J450" s="138">
        <f>ROUND(I450*H450,2)</f>
        <v>8687</v>
      </c>
      <c r="K450" s="134" t="s">
        <v>150</v>
      </c>
      <c r="L450" s="33"/>
      <c r="M450" s="139" t="s">
        <v>19</v>
      </c>
      <c r="N450" s="140" t="s">
        <v>43</v>
      </c>
      <c r="P450" s="141">
        <f>O450*H450</f>
        <v>0</v>
      </c>
      <c r="Q450" s="141">
        <v>0</v>
      </c>
      <c r="R450" s="141">
        <f>Q450*H450</f>
        <v>0</v>
      </c>
      <c r="S450" s="141">
        <v>0</v>
      </c>
      <c r="T450" s="142">
        <f>S450*H450</f>
        <v>0</v>
      </c>
      <c r="AR450" s="143" t="s">
        <v>168</v>
      </c>
      <c r="AT450" s="143" t="s">
        <v>146</v>
      </c>
      <c r="AU450" s="143" t="s">
        <v>81</v>
      </c>
      <c r="AY450" s="18" t="s">
        <v>143</v>
      </c>
      <c r="BE450" s="144">
        <f>IF(N450="základní",J450,0)</f>
        <v>8687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8" t="s">
        <v>79</v>
      </c>
      <c r="BK450" s="144">
        <f>ROUND(I450*H450,2)</f>
        <v>8687</v>
      </c>
      <c r="BL450" s="18" t="s">
        <v>168</v>
      </c>
      <c r="BM450" s="143" t="s">
        <v>2234</v>
      </c>
    </row>
    <row r="451" spans="2:65" s="1" customFormat="1">
      <c r="B451" s="33"/>
      <c r="D451" s="145" t="s">
        <v>152</v>
      </c>
      <c r="F451" s="146" t="s">
        <v>750</v>
      </c>
      <c r="I451" s="147"/>
      <c r="L451" s="33"/>
      <c r="M451" s="148"/>
      <c r="T451" s="54"/>
      <c r="AT451" s="18" t="s">
        <v>152</v>
      </c>
      <c r="AU451" s="18" t="s">
        <v>81</v>
      </c>
    </row>
    <row r="452" spans="2:65" s="12" customFormat="1">
      <c r="B452" s="159"/>
      <c r="D452" s="160" t="s">
        <v>158</v>
      </c>
      <c r="E452" s="161" t="s">
        <v>19</v>
      </c>
      <c r="F452" s="162" t="s">
        <v>246</v>
      </c>
      <c r="H452" s="161" t="s">
        <v>19</v>
      </c>
      <c r="I452" s="163"/>
      <c r="L452" s="159"/>
      <c r="M452" s="164"/>
      <c r="T452" s="165"/>
      <c r="AT452" s="161" t="s">
        <v>158</v>
      </c>
      <c r="AU452" s="161" t="s">
        <v>81</v>
      </c>
      <c r="AV452" s="12" t="s">
        <v>79</v>
      </c>
      <c r="AW452" s="12" t="s">
        <v>33</v>
      </c>
      <c r="AX452" s="12" t="s">
        <v>72</v>
      </c>
      <c r="AY452" s="161" t="s">
        <v>143</v>
      </c>
    </row>
    <row r="453" spans="2:65" s="12" customFormat="1">
      <c r="B453" s="159"/>
      <c r="D453" s="160" t="s">
        <v>158</v>
      </c>
      <c r="E453" s="161" t="s">
        <v>19</v>
      </c>
      <c r="F453" s="162" t="s">
        <v>2084</v>
      </c>
      <c r="H453" s="161" t="s">
        <v>19</v>
      </c>
      <c r="I453" s="163"/>
      <c r="L453" s="159"/>
      <c r="M453" s="164"/>
      <c r="T453" s="165"/>
      <c r="AT453" s="161" t="s">
        <v>158</v>
      </c>
      <c r="AU453" s="161" t="s">
        <v>81</v>
      </c>
      <c r="AV453" s="12" t="s">
        <v>79</v>
      </c>
      <c r="AW453" s="12" t="s">
        <v>33</v>
      </c>
      <c r="AX453" s="12" t="s">
        <v>72</v>
      </c>
      <c r="AY453" s="161" t="s">
        <v>143</v>
      </c>
    </row>
    <row r="454" spans="2:65" s="12" customFormat="1">
      <c r="B454" s="159"/>
      <c r="D454" s="160" t="s">
        <v>158</v>
      </c>
      <c r="E454" s="161" t="s">
        <v>19</v>
      </c>
      <c r="F454" s="162" t="s">
        <v>714</v>
      </c>
      <c r="H454" s="161" t="s">
        <v>19</v>
      </c>
      <c r="I454" s="163"/>
      <c r="L454" s="159"/>
      <c r="M454" s="164"/>
      <c r="T454" s="165"/>
      <c r="AT454" s="161" t="s">
        <v>158</v>
      </c>
      <c r="AU454" s="161" t="s">
        <v>81</v>
      </c>
      <c r="AV454" s="12" t="s">
        <v>79</v>
      </c>
      <c r="AW454" s="12" t="s">
        <v>33</v>
      </c>
      <c r="AX454" s="12" t="s">
        <v>72</v>
      </c>
      <c r="AY454" s="161" t="s">
        <v>143</v>
      </c>
    </row>
    <row r="455" spans="2:65" s="13" customFormat="1">
      <c r="B455" s="166"/>
      <c r="D455" s="160" t="s">
        <v>158</v>
      </c>
      <c r="E455" s="167" t="s">
        <v>19</v>
      </c>
      <c r="F455" s="168" t="s">
        <v>2235</v>
      </c>
      <c r="H455" s="169">
        <v>0.73599999999999999</v>
      </c>
      <c r="I455" s="170"/>
      <c r="L455" s="166"/>
      <c r="M455" s="171"/>
      <c r="T455" s="172"/>
      <c r="AT455" s="167" t="s">
        <v>158</v>
      </c>
      <c r="AU455" s="167" t="s">
        <v>81</v>
      </c>
      <c r="AV455" s="13" t="s">
        <v>81</v>
      </c>
      <c r="AW455" s="13" t="s">
        <v>33</v>
      </c>
      <c r="AX455" s="13" t="s">
        <v>72</v>
      </c>
      <c r="AY455" s="167" t="s">
        <v>143</v>
      </c>
    </row>
    <row r="456" spans="2:65" s="13" customFormat="1">
      <c r="B456" s="166"/>
      <c r="D456" s="160" t="s">
        <v>158</v>
      </c>
      <c r="E456" s="167" t="s">
        <v>19</v>
      </c>
      <c r="F456" s="168" t="s">
        <v>2236</v>
      </c>
      <c r="H456" s="169">
        <v>14.775</v>
      </c>
      <c r="I456" s="170"/>
      <c r="L456" s="166"/>
      <c r="M456" s="171"/>
      <c r="T456" s="172"/>
      <c r="AT456" s="167" t="s">
        <v>158</v>
      </c>
      <c r="AU456" s="167" t="s">
        <v>81</v>
      </c>
      <c r="AV456" s="13" t="s">
        <v>81</v>
      </c>
      <c r="AW456" s="13" t="s">
        <v>33</v>
      </c>
      <c r="AX456" s="13" t="s">
        <v>72</v>
      </c>
      <c r="AY456" s="167" t="s">
        <v>143</v>
      </c>
    </row>
    <row r="457" spans="2:65" s="13" customFormat="1">
      <c r="B457" s="166"/>
      <c r="D457" s="160" t="s">
        <v>158</v>
      </c>
      <c r="E457" s="167" t="s">
        <v>19</v>
      </c>
      <c r="F457" s="168" t="s">
        <v>2237</v>
      </c>
      <c r="H457" s="169">
        <v>2.1619999999999999</v>
      </c>
      <c r="I457" s="170"/>
      <c r="L457" s="166"/>
      <c r="M457" s="171"/>
      <c r="T457" s="172"/>
      <c r="AT457" s="167" t="s">
        <v>158</v>
      </c>
      <c r="AU457" s="167" t="s">
        <v>81</v>
      </c>
      <c r="AV457" s="13" t="s">
        <v>81</v>
      </c>
      <c r="AW457" s="13" t="s">
        <v>33</v>
      </c>
      <c r="AX457" s="13" t="s">
        <v>72</v>
      </c>
      <c r="AY457" s="167" t="s">
        <v>143</v>
      </c>
    </row>
    <row r="458" spans="2:65" s="13" customFormat="1">
      <c r="B458" s="166"/>
      <c r="D458" s="160" t="s">
        <v>158</v>
      </c>
      <c r="E458" s="167" t="s">
        <v>19</v>
      </c>
      <c r="F458" s="168" t="s">
        <v>2238</v>
      </c>
      <c r="H458" s="169">
        <v>3.68</v>
      </c>
      <c r="I458" s="170"/>
      <c r="L458" s="166"/>
      <c r="M458" s="171"/>
      <c r="T458" s="172"/>
      <c r="AT458" s="167" t="s">
        <v>158</v>
      </c>
      <c r="AU458" s="167" t="s">
        <v>81</v>
      </c>
      <c r="AV458" s="13" t="s">
        <v>81</v>
      </c>
      <c r="AW458" s="13" t="s">
        <v>33</v>
      </c>
      <c r="AX458" s="13" t="s">
        <v>72</v>
      </c>
      <c r="AY458" s="167" t="s">
        <v>143</v>
      </c>
    </row>
    <row r="459" spans="2:65" s="13" customFormat="1">
      <c r="B459" s="166"/>
      <c r="D459" s="160" t="s">
        <v>158</v>
      </c>
      <c r="E459" s="167" t="s">
        <v>19</v>
      </c>
      <c r="F459" s="168" t="s">
        <v>1806</v>
      </c>
      <c r="H459" s="169">
        <v>1.0349999999999999</v>
      </c>
      <c r="I459" s="170"/>
      <c r="L459" s="166"/>
      <c r="M459" s="171"/>
      <c r="T459" s="172"/>
      <c r="AT459" s="167" t="s">
        <v>158</v>
      </c>
      <c r="AU459" s="167" t="s">
        <v>81</v>
      </c>
      <c r="AV459" s="13" t="s">
        <v>81</v>
      </c>
      <c r="AW459" s="13" t="s">
        <v>33</v>
      </c>
      <c r="AX459" s="13" t="s">
        <v>72</v>
      </c>
      <c r="AY459" s="167" t="s">
        <v>143</v>
      </c>
    </row>
    <row r="460" spans="2:65" s="13" customFormat="1">
      <c r="B460" s="166"/>
      <c r="D460" s="160" t="s">
        <v>158</v>
      </c>
      <c r="E460" s="167" t="s">
        <v>19</v>
      </c>
      <c r="F460" s="168" t="s">
        <v>2239</v>
      </c>
      <c r="H460" s="169">
        <v>2.0720000000000001</v>
      </c>
      <c r="I460" s="170"/>
      <c r="L460" s="166"/>
      <c r="M460" s="171"/>
      <c r="T460" s="172"/>
      <c r="AT460" s="167" t="s">
        <v>158</v>
      </c>
      <c r="AU460" s="167" t="s">
        <v>81</v>
      </c>
      <c r="AV460" s="13" t="s">
        <v>81</v>
      </c>
      <c r="AW460" s="13" t="s">
        <v>33</v>
      </c>
      <c r="AX460" s="13" t="s">
        <v>72</v>
      </c>
      <c r="AY460" s="167" t="s">
        <v>143</v>
      </c>
    </row>
    <row r="461" spans="2:65" s="15" customFormat="1">
      <c r="B461" s="186"/>
      <c r="D461" s="160" t="s">
        <v>158</v>
      </c>
      <c r="E461" s="187" t="s">
        <v>19</v>
      </c>
      <c r="F461" s="188" t="s">
        <v>533</v>
      </c>
      <c r="H461" s="189">
        <v>24.46</v>
      </c>
      <c r="I461" s="190"/>
      <c r="L461" s="186"/>
      <c r="M461" s="191"/>
      <c r="T461" s="192"/>
      <c r="AT461" s="187" t="s">
        <v>158</v>
      </c>
      <c r="AU461" s="187" t="s">
        <v>81</v>
      </c>
      <c r="AV461" s="15" t="s">
        <v>163</v>
      </c>
      <c r="AW461" s="15" t="s">
        <v>33</v>
      </c>
      <c r="AX461" s="15" t="s">
        <v>72</v>
      </c>
      <c r="AY461" s="187" t="s">
        <v>143</v>
      </c>
    </row>
    <row r="462" spans="2:65" s="13" customFormat="1">
      <c r="B462" s="166"/>
      <c r="D462" s="160" t="s">
        <v>158</v>
      </c>
      <c r="E462" s="167" t="s">
        <v>19</v>
      </c>
      <c r="F462" s="168" t="s">
        <v>2240</v>
      </c>
      <c r="H462" s="169">
        <v>-6.21</v>
      </c>
      <c r="I462" s="170"/>
      <c r="L462" s="166"/>
      <c r="M462" s="171"/>
      <c r="T462" s="172"/>
      <c r="AT462" s="167" t="s">
        <v>158</v>
      </c>
      <c r="AU462" s="167" t="s">
        <v>81</v>
      </c>
      <c r="AV462" s="13" t="s">
        <v>81</v>
      </c>
      <c r="AW462" s="13" t="s">
        <v>33</v>
      </c>
      <c r="AX462" s="13" t="s">
        <v>72</v>
      </c>
      <c r="AY462" s="167" t="s">
        <v>143</v>
      </c>
    </row>
    <row r="463" spans="2:65" s="14" customFormat="1">
      <c r="B463" s="173"/>
      <c r="D463" s="160" t="s">
        <v>158</v>
      </c>
      <c r="E463" s="174" t="s">
        <v>19</v>
      </c>
      <c r="F463" s="175" t="s">
        <v>267</v>
      </c>
      <c r="H463" s="176">
        <v>18.25</v>
      </c>
      <c r="I463" s="177"/>
      <c r="L463" s="173"/>
      <c r="M463" s="178"/>
      <c r="T463" s="179"/>
      <c r="AT463" s="174" t="s">
        <v>158</v>
      </c>
      <c r="AU463" s="174" t="s">
        <v>81</v>
      </c>
      <c r="AV463" s="14" t="s">
        <v>168</v>
      </c>
      <c r="AW463" s="14" t="s">
        <v>33</v>
      </c>
      <c r="AX463" s="14" t="s">
        <v>79</v>
      </c>
      <c r="AY463" s="174" t="s">
        <v>143</v>
      </c>
    </row>
    <row r="464" spans="2:65" s="12" customFormat="1" ht="20.399999999999999">
      <c r="B464" s="159"/>
      <c r="D464" s="160" t="s">
        <v>158</v>
      </c>
      <c r="E464" s="161" t="s">
        <v>19</v>
      </c>
      <c r="F464" s="162" t="s">
        <v>535</v>
      </c>
      <c r="H464" s="161" t="s">
        <v>19</v>
      </c>
      <c r="I464" s="163"/>
      <c r="L464" s="159"/>
      <c r="M464" s="164"/>
      <c r="T464" s="165"/>
      <c r="AT464" s="161" t="s">
        <v>158</v>
      </c>
      <c r="AU464" s="161" t="s">
        <v>81</v>
      </c>
      <c r="AV464" s="12" t="s">
        <v>79</v>
      </c>
      <c r="AW464" s="12" t="s">
        <v>33</v>
      </c>
      <c r="AX464" s="12" t="s">
        <v>72</v>
      </c>
      <c r="AY464" s="161" t="s">
        <v>143</v>
      </c>
    </row>
    <row r="465" spans="2:65" s="1" customFormat="1" ht="16.5" customHeight="1">
      <c r="B465" s="33"/>
      <c r="C465" s="149" t="s">
        <v>850</v>
      </c>
      <c r="D465" s="149" t="s">
        <v>154</v>
      </c>
      <c r="E465" s="150" t="s">
        <v>756</v>
      </c>
      <c r="F465" s="151" t="s">
        <v>757</v>
      </c>
      <c r="G465" s="152" t="s">
        <v>285</v>
      </c>
      <c r="H465" s="153">
        <v>48.92</v>
      </c>
      <c r="I465" s="154">
        <v>447</v>
      </c>
      <c r="J465" s="155">
        <f>ROUND(I465*H465,2)</f>
        <v>21867.24</v>
      </c>
      <c r="K465" s="151" t="s">
        <v>150</v>
      </c>
      <c r="L465" s="156"/>
      <c r="M465" s="157" t="s">
        <v>19</v>
      </c>
      <c r="N465" s="158" t="s">
        <v>43</v>
      </c>
      <c r="P465" s="141">
        <f>O465*H465</f>
        <v>0</v>
      </c>
      <c r="Q465" s="141">
        <v>0</v>
      </c>
      <c r="R465" s="141">
        <f>Q465*H465</f>
        <v>0</v>
      </c>
      <c r="S465" s="141">
        <v>0</v>
      </c>
      <c r="T465" s="142">
        <f>S465*H465</f>
        <v>0</v>
      </c>
      <c r="AR465" s="143" t="s">
        <v>144</v>
      </c>
      <c r="AT465" s="143" t="s">
        <v>154</v>
      </c>
      <c r="AU465" s="143" t="s">
        <v>81</v>
      </c>
      <c r="AY465" s="18" t="s">
        <v>143</v>
      </c>
      <c r="BE465" s="144">
        <f>IF(N465="základní",J465,0)</f>
        <v>21867.24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8" t="s">
        <v>79</v>
      </c>
      <c r="BK465" s="144">
        <f>ROUND(I465*H465,2)</f>
        <v>21867.24</v>
      </c>
      <c r="BL465" s="18" t="s">
        <v>168</v>
      </c>
      <c r="BM465" s="143" t="s">
        <v>2241</v>
      </c>
    </row>
    <row r="466" spans="2:65" s="13" customFormat="1">
      <c r="B466" s="166"/>
      <c r="D466" s="160" t="s">
        <v>158</v>
      </c>
      <c r="F466" s="168" t="s">
        <v>2242</v>
      </c>
      <c r="H466" s="169">
        <v>48.92</v>
      </c>
      <c r="I466" s="170"/>
      <c r="L466" s="166"/>
      <c r="M466" s="171"/>
      <c r="T466" s="172"/>
      <c r="AT466" s="167" t="s">
        <v>158</v>
      </c>
      <c r="AU466" s="167" t="s">
        <v>81</v>
      </c>
      <c r="AV466" s="13" t="s">
        <v>81</v>
      </c>
      <c r="AW466" s="13" t="s">
        <v>4</v>
      </c>
      <c r="AX466" s="13" t="s">
        <v>79</v>
      </c>
      <c r="AY466" s="167" t="s">
        <v>143</v>
      </c>
    </row>
    <row r="467" spans="2:65" s="1" customFormat="1" ht="16.5" customHeight="1">
      <c r="B467" s="33"/>
      <c r="C467" s="132" t="s">
        <v>855</v>
      </c>
      <c r="D467" s="132" t="s">
        <v>146</v>
      </c>
      <c r="E467" s="133" t="s">
        <v>2243</v>
      </c>
      <c r="F467" s="134" t="s">
        <v>2244</v>
      </c>
      <c r="G467" s="135" t="s">
        <v>494</v>
      </c>
      <c r="H467" s="136">
        <v>70.319999999999993</v>
      </c>
      <c r="I467" s="137">
        <v>32</v>
      </c>
      <c r="J467" s="138">
        <f>ROUND(I467*H467,2)</f>
        <v>2250.2399999999998</v>
      </c>
      <c r="K467" s="134" t="s">
        <v>150</v>
      </c>
      <c r="L467" s="33"/>
      <c r="M467" s="139" t="s">
        <v>19</v>
      </c>
      <c r="N467" s="140" t="s">
        <v>43</v>
      </c>
      <c r="P467" s="141">
        <f>O467*H467</f>
        <v>0</v>
      </c>
      <c r="Q467" s="141">
        <v>0</v>
      </c>
      <c r="R467" s="141">
        <f>Q467*H467</f>
        <v>0</v>
      </c>
      <c r="S467" s="141">
        <v>0</v>
      </c>
      <c r="T467" s="142">
        <f>S467*H467</f>
        <v>0</v>
      </c>
      <c r="AR467" s="143" t="s">
        <v>168</v>
      </c>
      <c r="AT467" s="143" t="s">
        <v>146</v>
      </c>
      <c r="AU467" s="143" t="s">
        <v>81</v>
      </c>
      <c r="AY467" s="18" t="s">
        <v>143</v>
      </c>
      <c r="BE467" s="144">
        <f>IF(N467="základní",J467,0)</f>
        <v>2250.2399999999998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8" t="s">
        <v>79</v>
      </c>
      <c r="BK467" s="144">
        <f>ROUND(I467*H467,2)</f>
        <v>2250.2399999999998</v>
      </c>
      <c r="BL467" s="18" t="s">
        <v>168</v>
      </c>
      <c r="BM467" s="143" t="s">
        <v>2245</v>
      </c>
    </row>
    <row r="468" spans="2:65" s="1" customFormat="1">
      <c r="B468" s="33"/>
      <c r="D468" s="145" t="s">
        <v>152</v>
      </c>
      <c r="F468" s="146" t="s">
        <v>2246</v>
      </c>
      <c r="I468" s="147"/>
      <c r="L468" s="33"/>
      <c r="M468" s="148"/>
      <c r="T468" s="54"/>
      <c r="AT468" s="18" t="s">
        <v>152</v>
      </c>
      <c r="AU468" s="18" t="s">
        <v>81</v>
      </c>
    </row>
    <row r="469" spans="2:65" s="13" customFormat="1">
      <c r="B469" s="166"/>
      <c r="D469" s="160" t="s">
        <v>158</v>
      </c>
      <c r="E469" s="167" t="s">
        <v>19</v>
      </c>
      <c r="F469" s="168" t="s">
        <v>2247</v>
      </c>
      <c r="H469" s="169">
        <v>34.119999999999997</v>
      </c>
      <c r="I469" s="170"/>
      <c r="L469" s="166"/>
      <c r="M469" s="171"/>
      <c r="T469" s="172"/>
      <c r="AT469" s="167" t="s">
        <v>158</v>
      </c>
      <c r="AU469" s="167" t="s">
        <v>81</v>
      </c>
      <c r="AV469" s="13" t="s">
        <v>81</v>
      </c>
      <c r="AW469" s="13" t="s">
        <v>33</v>
      </c>
      <c r="AX469" s="13" t="s">
        <v>72</v>
      </c>
      <c r="AY469" s="167" t="s">
        <v>143</v>
      </c>
    </row>
    <row r="470" spans="2:65" s="13" customFormat="1">
      <c r="B470" s="166"/>
      <c r="D470" s="160" t="s">
        <v>158</v>
      </c>
      <c r="E470" s="167" t="s">
        <v>19</v>
      </c>
      <c r="F470" s="168" t="s">
        <v>2248</v>
      </c>
      <c r="H470" s="169">
        <v>36.200000000000003</v>
      </c>
      <c r="I470" s="170"/>
      <c r="L470" s="166"/>
      <c r="M470" s="171"/>
      <c r="T470" s="172"/>
      <c r="AT470" s="167" t="s">
        <v>158</v>
      </c>
      <c r="AU470" s="167" t="s">
        <v>81</v>
      </c>
      <c r="AV470" s="13" t="s">
        <v>81</v>
      </c>
      <c r="AW470" s="13" t="s">
        <v>33</v>
      </c>
      <c r="AX470" s="13" t="s">
        <v>72</v>
      </c>
      <c r="AY470" s="167" t="s">
        <v>143</v>
      </c>
    </row>
    <row r="471" spans="2:65" s="14" customFormat="1">
      <c r="B471" s="173"/>
      <c r="D471" s="160" t="s">
        <v>158</v>
      </c>
      <c r="E471" s="174" t="s">
        <v>19</v>
      </c>
      <c r="F471" s="175" t="s">
        <v>267</v>
      </c>
      <c r="H471" s="176">
        <v>70.319999999999993</v>
      </c>
      <c r="I471" s="177"/>
      <c r="L471" s="173"/>
      <c r="M471" s="178"/>
      <c r="T471" s="179"/>
      <c r="AT471" s="174" t="s">
        <v>158</v>
      </c>
      <c r="AU471" s="174" t="s">
        <v>81</v>
      </c>
      <c r="AV471" s="14" t="s">
        <v>168</v>
      </c>
      <c r="AW471" s="14" t="s">
        <v>33</v>
      </c>
      <c r="AX471" s="14" t="s">
        <v>79</v>
      </c>
      <c r="AY471" s="174" t="s">
        <v>143</v>
      </c>
    </row>
    <row r="472" spans="2:65" s="1" customFormat="1" ht="24.15" customHeight="1">
      <c r="B472" s="33"/>
      <c r="C472" s="132" t="s">
        <v>860</v>
      </c>
      <c r="D472" s="132" t="s">
        <v>146</v>
      </c>
      <c r="E472" s="133" t="s">
        <v>761</v>
      </c>
      <c r="F472" s="134" t="s">
        <v>762</v>
      </c>
      <c r="G472" s="135" t="s">
        <v>494</v>
      </c>
      <c r="H472" s="136">
        <v>7.6</v>
      </c>
      <c r="I472" s="137">
        <v>91.7</v>
      </c>
      <c r="J472" s="138">
        <f>ROUND(I472*H472,2)</f>
        <v>696.92</v>
      </c>
      <c r="K472" s="134" t="s">
        <v>150</v>
      </c>
      <c r="L472" s="33"/>
      <c r="M472" s="139" t="s">
        <v>19</v>
      </c>
      <c r="N472" s="140" t="s">
        <v>43</v>
      </c>
      <c r="P472" s="141">
        <f>O472*H472</f>
        <v>0</v>
      </c>
      <c r="Q472" s="141">
        <v>0</v>
      </c>
      <c r="R472" s="141">
        <f>Q472*H472</f>
        <v>0</v>
      </c>
      <c r="S472" s="141">
        <v>0</v>
      </c>
      <c r="T472" s="142">
        <f>S472*H472</f>
        <v>0</v>
      </c>
      <c r="AR472" s="143" t="s">
        <v>168</v>
      </c>
      <c r="AT472" s="143" t="s">
        <v>146</v>
      </c>
      <c r="AU472" s="143" t="s">
        <v>81</v>
      </c>
      <c r="AY472" s="18" t="s">
        <v>143</v>
      </c>
      <c r="BE472" s="144">
        <f>IF(N472="základní",J472,0)</f>
        <v>696.92</v>
      </c>
      <c r="BF472" s="144">
        <f>IF(N472="snížená",J472,0)</f>
        <v>0</v>
      </c>
      <c r="BG472" s="144">
        <f>IF(N472="zákl. přenesená",J472,0)</f>
        <v>0</v>
      </c>
      <c r="BH472" s="144">
        <f>IF(N472="sníž. přenesená",J472,0)</f>
        <v>0</v>
      </c>
      <c r="BI472" s="144">
        <f>IF(N472="nulová",J472,0)</f>
        <v>0</v>
      </c>
      <c r="BJ472" s="18" t="s">
        <v>79</v>
      </c>
      <c r="BK472" s="144">
        <f>ROUND(I472*H472,2)</f>
        <v>696.92</v>
      </c>
      <c r="BL472" s="18" t="s">
        <v>168</v>
      </c>
      <c r="BM472" s="143" t="s">
        <v>2249</v>
      </c>
    </row>
    <row r="473" spans="2:65" s="1" customFormat="1">
      <c r="B473" s="33"/>
      <c r="D473" s="145" t="s">
        <v>152</v>
      </c>
      <c r="F473" s="146" t="s">
        <v>764</v>
      </c>
      <c r="I473" s="147"/>
      <c r="L473" s="33"/>
      <c r="M473" s="148"/>
      <c r="T473" s="54"/>
      <c r="AT473" s="18" t="s">
        <v>152</v>
      </c>
      <c r="AU473" s="18" t="s">
        <v>81</v>
      </c>
    </row>
    <row r="474" spans="2:65" s="12" customFormat="1">
      <c r="B474" s="159"/>
      <c r="D474" s="160" t="s">
        <v>158</v>
      </c>
      <c r="E474" s="161" t="s">
        <v>19</v>
      </c>
      <c r="F474" s="162" t="s">
        <v>246</v>
      </c>
      <c r="H474" s="161" t="s">
        <v>19</v>
      </c>
      <c r="I474" s="163"/>
      <c r="L474" s="159"/>
      <c r="M474" s="164"/>
      <c r="T474" s="165"/>
      <c r="AT474" s="161" t="s">
        <v>158</v>
      </c>
      <c r="AU474" s="161" t="s">
        <v>81</v>
      </c>
      <c r="AV474" s="12" t="s">
        <v>79</v>
      </c>
      <c r="AW474" s="12" t="s">
        <v>33</v>
      </c>
      <c r="AX474" s="12" t="s">
        <v>72</v>
      </c>
      <c r="AY474" s="161" t="s">
        <v>143</v>
      </c>
    </row>
    <row r="475" spans="2:65" s="12" customFormat="1">
      <c r="B475" s="159"/>
      <c r="D475" s="160" t="s">
        <v>158</v>
      </c>
      <c r="E475" s="161" t="s">
        <v>19</v>
      </c>
      <c r="F475" s="162" t="s">
        <v>467</v>
      </c>
      <c r="H475" s="161" t="s">
        <v>19</v>
      </c>
      <c r="I475" s="163"/>
      <c r="L475" s="159"/>
      <c r="M475" s="164"/>
      <c r="T475" s="165"/>
      <c r="AT475" s="161" t="s">
        <v>158</v>
      </c>
      <c r="AU475" s="161" t="s">
        <v>81</v>
      </c>
      <c r="AV475" s="12" t="s">
        <v>79</v>
      </c>
      <c r="AW475" s="12" t="s">
        <v>33</v>
      </c>
      <c r="AX475" s="12" t="s">
        <v>72</v>
      </c>
      <c r="AY475" s="161" t="s">
        <v>143</v>
      </c>
    </row>
    <row r="476" spans="2:65" s="12" customFormat="1">
      <c r="B476" s="159"/>
      <c r="D476" s="160" t="s">
        <v>158</v>
      </c>
      <c r="E476" s="161" t="s">
        <v>19</v>
      </c>
      <c r="F476" s="162" t="s">
        <v>2084</v>
      </c>
      <c r="H476" s="161" t="s">
        <v>19</v>
      </c>
      <c r="I476" s="163"/>
      <c r="L476" s="159"/>
      <c r="M476" s="164"/>
      <c r="T476" s="165"/>
      <c r="AT476" s="161" t="s">
        <v>158</v>
      </c>
      <c r="AU476" s="161" t="s">
        <v>81</v>
      </c>
      <c r="AV476" s="12" t="s">
        <v>79</v>
      </c>
      <c r="AW476" s="12" t="s">
        <v>33</v>
      </c>
      <c r="AX476" s="12" t="s">
        <v>72</v>
      </c>
      <c r="AY476" s="161" t="s">
        <v>143</v>
      </c>
    </row>
    <row r="477" spans="2:65" s="12" customFormat="1">
      <c r="B477" s="159"/>
      <c r="D477" s="160" t="s">
        <v>158</v>
      </c>
      <c r="E477" s="161" t="s">
        <v>19</v>
      </c>
      <c r="F477" s="162" t="s">
        <v>498</v>
      </c>
      <c r="H477" s="161" t="s">
        <v>19</v>
      </c>
      <c r="I477" s="163"/>
      <c r="L477" s="159"/>
      <c r="M477" s="164"/>
      <c r="T477" s="165"/>
      <c r="AT477" s="161" t="s">
        <v>158</v>
      </c>
      <c r="AU477" s="161" t="s">
        <v>81</v>
      </c>
      <c r="AV477" s="12" t="s">
        <v>79</v>
      </c>
      <c r="AW477" s="12" t="s">
        <v>33</v>
      </c>
      <c r="AX477" s="12" t="s">
        <v>72</v>
      </c>
      <c r="AY477" s="161" t="s">
        <v>143</v>
      </c>
    </row>
    <row r="478" spans="2:65" s="12" customFormat="1">
      <c r="B478" s="159"/>
      <c r="D478" s="160" t="s">
        <v>158</v>
      </c>
      <c r="E478" s="161" t="s">
        <v>19</v>
      </c>
      <c r="F478" s="162" t="s">
        <v>499</v>
      </c>
      <c r="H478" s="161" t="s">
        <v>19</v>
      </c>
      <c r="I478" s="163"/>
      <c r="L478" s="159"/>
      <c r="M478" s="164"/>
      <c r="T478" s="165"/>
      <c r="AT478" s="161" t="s">
        <v>158</v>
      </c>
      <c r="AU478" s="161" t="s">
        <v>81</v>
      </c>
      <c r="AV478" s="12" t="s">
        <v>79</v>
      </c>
      <c r="AW478" s="12" t="s">
        <v>33</v>
      </c>
      <c r="AX478" s="12" t="s">
        <v>72</v>
      </c>
      <c r="AY478" s="161" t="s">
        <v>143</v>
      </c>
    </row>
    <row r="479" spans="2:65" s="13" customFormat="1">
      <c r="B479" s="166"/>
      <c r="D479" s="160" t="s">
        <v>158</v>
      </c>
      <c r="E479" s="167" t="s">
        <v>19</v>
      </c>
      <c r="F479" s="168" t="s">
        <v>2092</v>
      </c>
      <c r="H479" s="169">
        <v>4</v>
      </c>
      <c r="I479" s="170"/>
      <c r="L479" s="166"/>
      <c r="M479" s="171"/>
      <c r="T479" s="172"/>
      <c r="AT479" s="167" t="s">
        <v>158</v>
      </c>
      <c r="AU479" s="167" t="s">
        <v>81</v>
      </c>
      <c r="AV479" s="13" t="s">
        <v>81</v>
      </c>
      <c r="AW479" s="13" t="s">
        <v>33</v>
      </c>
      <c r="AX479" s="13" t="s">
        <v>72</v>
      </c>
      <c r="AY479" s="167" t="s">
        <v>143</v>
      </c>
    </row>
    <row r="480" spans="2:65" s="13" customFormat="1">
      <c r="B480" s="166"/>
      <c r="D480" s="160" t="s">
        <v>158</v>
      </c>
      <c r="E480" s="167" t="s">
        <v>19</v>
      </c>
      <c r="F480" s="168" t="s">
        <v>2093</v>
      </c>
      <c r="H480" s="169">
        <v>3.6</v>
      </c>
      <c r="I480" s="170"/>
      <c r="L480" s="166"/>
      <c r="M480" s="171"/>
      <c r="T480" s="172"/>
      <c r="AT480" s="167" t="s">
        <v>158</v>
      </c>
      <c r="AU480" s="167" t="s">
        <v>81</v>
      </c>
      <c r="AV480" s="13" t="s">
        <v>81</v>
      </c>
      <c r="AW480" s="13" t="s">
        <v>33</v>
      </c>
      <c r="AX480" s="13" t="s">
        <v>72</v>
      </c>
      <c r="AY480" s="167" t="s">
        <v>143</v>
      </c>
    </row>
    <row r="481" spans="2:65" s="14" customFormat="1">
      <c r="B481" s="173"/>
      <c r="D481" s="160" t="s">
        <v>158</v>
      </c>
      <c r="E481" s="174" t="s">
        <v>19</v>
      </c>
      <c r="F481" s="175" t="s">
        <v>267</v>
      </c>
      <c r="H481" s="176">
        <v>7.6</v>
      </c>
      <c r="I481" s="177"/>
      <c r="L481" s="173"/>
      <c r="M481" s="178"/>
      <c r="T481" s="179"/>
      <c r="AT481" s="174" t="s">
        <v>158</v>
      </c>
      <c r="AU481" s="174" t="s">
        <v>81</v>
      </c>
      <c r="AV481" s="14" t="s">
        <v>168</v>
      </c>
      <c r="AW481" s="14" t="s">
        <v>33</v>
      </c>
      <c r="AX481" s="14" t="s">
        <v>79</v>
      </c>
      <c r="AY481" s="174" t="s">
        <v>143</v>
      </c>
    </row>
    <row r="482" spans="2:65" s="1" customFormat="1" ht="24.15" customHeight="1">
      <c r="B482" s="33"/>
      <c r="C482" s="132" t="s">
        <v>865</v>
      </c>
      <c r="D482" s="132" t="s">
        <v>146</v>
      </c>
      <c r="E482" s="133" t="s">
        <v>774</v>
      </c>
      <c r="F482" s="134" t="s">
        <v>775</v>
      </c>
      <c r="G482" s="135" t="s">
        <v>494</v>
      </c>
      <c r="H482" s="136">
        <v>7.6</v>
      </c>
      <c r="I482" s="137">
        <v>25.7</v>
      </c>
      <c r="J482" s="138">
        <f>ROUND(I482*H482,2)</f>
        <v>195.32</v>
      </c>
      <c r="K482" s="134" t="s">
        <v>150</v>
      </c>
      <c r="L482" s="33"/>
      <c r="M482" s="139" t="s">
        <v>19</v>
      </c>
      <c r="N482" s="140" t="s">
        <v>43</v>
      </c>
      <c r="P482" s="141">
        <f>O482*H482</f>
        <v>0</v>
      </c>
      <c r="Q482" s="141">
        <v>0</v>
      </c>
      <c r="R482" s="141">
        <f>Q482*H482</f>
        <v>0</v>
      </c>
      <c r="S482" s="141">
        <v>0</v>
      </c>
      <c r="T482" s="142">
        <f>S482*H482</f>
        <v>0</v>
      </c>
      <c r="AR482" s="143" t="s">
        <v>168</v>
      </c>
      <c r="AT482" s="143" t="s">
        <v>146</v>
      </c>
      <c r="AU482" s="143" t="s">
        <v>81</v>
      </c>
      <c r="AY482" s="18" t="s">
        <v>143</v>
      </c>
      <c r="BE482" s="144">
        <f>IF(N482="základní",J482,0)</f>
        <v>195.32</v>
      </c>
      <c r="BF482" s="144">
        <f>IF(N482="snížená",J482,0)</f>
        <v>0</v>
      </c>
      <c r="BG482" s="144">
        <f>IF(N482="zákl. přenesená",J482,0)</f>
        <v>0</v>
      </c>
      <c r="BH482" s="144">
        <f>IF(N482="sníž. přenesená",J482,0)</f>
        <v>0</v>
      </c>
      <c r="BI482" s="144">
        <f>IF(N482="nulová",J482,0)</f>
        <v>0</v>
      </c>
      <c r="BJ482" s="18" t="s">
        <v>79</v>
      </c>
      <c r="BK482" s="144">
        <f>ROUND(I482*H482,2)</f>
        <v>195.32</v>
      </c>
      <c r="BL482" s="18" t="s">
        <v>168</v>
      </c>
      <c r="BM482" s="143" t="s">
        <v>2250</v>
      </c>
    </row>
    <row r="483" spans="2:65" s="1" customFormat="1">
      <c r="B483" s="33"/>
      <c r="D483" s="145" t="s">
        <v>152</v>
      </c>
      <c r="F483" s="146" t="s">
        <v>777</v>
      </c>
      <c r="I483" s="147"/>
      <c r="L483" s="33"/>
      <c r="M483" s="148"/>
      <c r="T483" s="54"/>
      <c r="AT483" s="18" t="s">
        <v>152</v>
      </c>
      <c r="AU483" s="18" t="s">
        <v>81</v>
      </c>
    </row>
    <row r="484" spans="2:65" s="1" customFormat="1" ht="16.5" customHeight="1">
      <c r="B484" s="33"/>
      <c r="C484" s="149" t="s">
        <v>399</v>
      </c>
      <c r="D484" s="149" t="s">
        <v>154</v>
      </c>
      <c r="E484" s="150" t="s">
        <v>783</v>
      </c>
      <c r="F484" s="151" t="s">
        <v>784</v>
      </c>
      <c r="G484" s="152" t="s">
        <v>785</v>
      </c>
      <c r="H484" s="153">
        <v>0.19</v>
      </c>
      <c r="I484" s="154">
        <v>110</v>
      </c>
      <c r="J484" s="155">
        <f>ROUND(I484*H484,2)</f>
        <v>20.9</v>
      </c>
      <c r="K484" s="151" t="s">
        <v>150</v>
      </c>
      <c r="L484" s="156"/>
      <c r="M484" s="157" t="s">
        <v>19</v>
      </c>
      <c r="N484" s="158" t="s">
        <v>43</v>
      </c>
      <c r="P484" s="141">
        <f>O484*H484</f>
        <v>0</v>
      </c>
      <c r="Q484" s="141">
        <v>1E-3</v>
      </c>
      <c r="R484" s="141">
        <f>Q484*H484</f>
        <v>1.9000000000000001E-4</v>
      </c>
      <c r="S484" s="141">
        <v>0</v>
      </c>
      <c r="T484" s="142">
        <f>S484*H484</f>
        <v>0</v>
      </c>
      <c r="AR484" s="143" t="s">
        <v>144</v>
      </c>
      <c r="AT484" s="143" t="s">
        <v>154</v>
      </c>
      <c r="AU484" s="143" t="s">
        <v>81</v>
      </c>
      <c r="AY484" s="18" t="s">
        <v>143</v>
      </c>
      <c r="BE484" s="144">
        <f>IF(N484="základní",J484,0)</f>
        <v>20.9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8" t="s">
        <v>79</v>
      </c>
      <c r="BK484" s="144">
        <f>ROUND(I484*H484,2)</f>
        <v>20.9</v>
      </c>
      <c r="BL484" s="18" t="s">
        <v>168</v>
      </c>
      <c r="BM484" s="143" t="s">
        <v>2251</v>
      </c>
    </row>
    <row r="485" spans="2:65" s="13" customFormat="1">
      <c r="B485" s="166"/>
      <c r="D485" s="160" t="s">
        <v>158</v>
      </c>
      <c r="F485" s="168" t="s">
        <v>2252</v>
      </c>
      <c r="H485" s="169">
        <v>0.19</v>
      </c>
      <c r="I485" s="170"/>
      <c r="L485" s="166"/>
      <c r="M485" s="171"/>
      <c r="T485" s="172"/>
      <c r="AT485" s="167" t="s">
        <v>158</v>
      </c>
      <c r="AU485" s="167" t="s">
        <v>81</v>
      </c>
      <c r="AV485" s="13" t="s">
        <v>81</v>
      </c>
      <c r="AW485" s="13" t="s">
        <v>4</v>
      </c>
      <c r="AX485" s="13" t="s">
        <v>79</v>
      </c>
      <c r="AY485" s="167" t="s">
        <v>143</v>
      </c>
    </row>
    <row r="486" spans="2:65" s="1" customFormat="1" ht="16.5" customHeight="1">
      <c r="B486" s="33"/>
      <c r="C486" s="132" t="s">
        <v>872</v>
      </c>
      <c r="D486" s="132" t="s">
        <v>146</v>
      </c>
      <c r="E486" s="133" t="s">
        <v>797</v>
      </c>
      <c r="F486" s="134" t="s">
        <v>798</v>
      </c>
      <c r="G486" s="135" t="s">
        <v>511</v>
      </c>
      <c r="H486" s="136">
        <v>0.22800000000000001</v>
      </c>
      <c r="I486" s="137">
        <v>423</v>
      </c>
      <c r="J486" s="138">
        <f>ROUND(I486*H486,2)</f>
        <v>96.44</v>
      </c>
      <c r="K486" s="134" t="s">
        <v>150</v>
      </c>
      <c r="L486" s="33"/>
      <c r="M486" s="139" t="s">
        <v>19</v>
      </c>
      <c r="N486" s="140" t="s">
        <v>43</v>
      </c>
      <c r="P486" s="141">
        <f>O486*H486</f>
        <v>0</v>
      </c>
      <c r="Q486" s="141">
        <v>0</v>
      </c>
      <c r="R486" s="141">
        <f>Q486*H486</f>
        <v>0</v>
      </c>
      <c r="S486" s="141">
        <v>0</v>
      </c>
      <c r="T486" s="142">
        <f>S486*H486</f>
        <v>0</v>
      </c>
      <c r="AR486" s="143" t="s">
        <v>168</v>
      </c>
      <c r="AT486" s="143" t="s">
        <v>146</v>
      </c>
      <c r="AU486" s="143" t="s">
        <v>81</v>
      </c>
      <c r="AY486" s="18" t="s">
        <v>143</v>
      </c>
      <c r="BE486" s="144">
        <f>IF(N486="základní",J486,0)</f>
        <v>96.44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8" t="s">
        <v>79</v>
      </c>
      <c r="BK486" s="144">
        <f>ROUND(I486*H486,2)</f>
        <v>96.44</v>
      </c>
      <c r="BL486" s="18" t="s">
        <v>168</v>
      </c>
      <c r="BM486" s="143" t="s">
        <v>2253</v>
      </c>
    </row>
    <row r="487" spans="2:65" s="1" customFormat="1">
      <c r="B487" s="33"/>
      <c r="D487" s="145" t="s">
        <v>152</v>
      </c>
      <c r="F487" s="146" t="s">
        <v>800</v>
      </c>
      <c r="I487" s="147"/>
      <c r="L487" s="33"/>
      <c r="M487" s="148"/>
      <c r="T487" s="54"/>
      <c r="AT487" s="18" t="s">
        <v>152</v>
      </c>
      <c r="AU487" s="18" t="s">
        <v>81</v>
      </c>
    </row>
    <row r="488" spans="2:65" s="13" customFormat="1">
      <c r="B488" s="166"/>
      <c r="D488" s="160" t="s">
        <v>158</v>
      </c>
      <c r="E488" s="167" t="s">
        <v>19</v>
      </c>
      <c r="F488" s="168" t="s">
        <v>2254</v>
      </c>
      <c r="H488" s="169">
        <v>0.22800000000000001</v>
      </c>
      <c r="I488" s="170"/>
      <c r="L488" s="166"/>
      <c r="M488" s="171"/>
      <c r="T488" s="172"/>
      <c r="AT488" s="167" t="s">
        <v>158</v>
      </c>
      <c r="AU488" s="167" t="s">
        <v>81</v>
      </c>
      <c r="AV488" s="13" t="s">
        <v>81</v>
      </c>
      <c r="AW488" s="13" t="s">
        <v>33</v>
      </c>
      <c r="AX488" s="13" t="s">
        <v>79</v>
      </c>
      <c r="AY488" s="167" t="s">
        <v>143</v>
      </c>
    </row>
    <row r="489" spans="2:65" s="1" customFormat="1" ht="16.5" customHeight="1">
      <c r="B489" s="33"/>
      <c r="C489" s="132" t="s">
        <v>878</v>
      </c>
      <c r="D489" s="132" t="s">
        <v>146</v>
      </c>
      <c r="E489" s="133" t="s">
        <v>1815</v>
      </c>
      <c r="F489" s="134" t="s">
        <v>804</v>
      </c>
      <c r="G489" s="135" t="s">
        <v>320</v>
      </c>
      <c r="H489" s="136">
        <v>1</v>
      </c>
      <c r="I489" s="137">
        <v>10000</v>
      </c>
      <c r="J489" s="138">
        <f>ROUND(I489*H489,2)</f>
        <v>10000</v>
      </c>
      <c r="K489" s="134" t="s">
        <v>19</v>
      </c>
      <c r="L489" s="33"/>
      <c r="M489" s="139" t="s">
        <v>19</v>
      </c>
      <c r="N489" s="140" t="s">
        <v>43</v>
      </c>
      <c r="P489" s="141">
        <f>O489*H489</f>
        <v>0</v>
      </c>
      <c r="Q489" s="141">
        <v>0</v>
      </c>
      <c r="R489" s="141">
        <f>Q489*H489</f>
        <v>0</v>
      </c>
      <c r="S489" s="141">
        <v>0</v>
      </c>
      <c r="T489" s="142">
        <f>S489*H489</f>
        <v>0</v>
      </c>
      <c r="AR489" s="143" t="s">
        <v>168</v>
      </c>
      <c r="AT489" s="143" t="s">
        <v>146</v>
      </c>
      <c r="AU489" s="143" t="s">
        <v>81</v>
      </c>
      <c r="AY489" s="18" t="s">
        <v>143</v>
      </c>
      <c r="BE489" s="144">
        <f>IF(N489="základní",J489,0)</f>
        <v>10000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8" t="s">
        <v>79</v>
      </c>
      <c r="BK489" s="144">
        <f>ROUND(I489*H489,2)</f>
        <v>10000</v>
      </c>
      <c r="BL489" s="18" t="s">
        <v>168</v>
      </c>
      <c r="BM489" s="143" t="s">
        <v>2255</v>
      </c>
    </row>
    <row r="490" spans="2:65" s="11" customFormat="1" ht="22.8" customHeight="1">
      <c r="B490" s="120"/>
      <c r="D490" s="121" t="s">
        <v>71</v>
      </c>
      <c r="E490" s="130" t="s">
        <v>163</v>
      </c>
      <c r="F490" s="130" t="s">
        <v>806</v>
      </c>
      <c r="I490" s="123"/>
      <c r="J490" s="131">
        <f>BK490</f>
        <v>6858.55</v>
      </c>
      <c r="L490" s="120"/>
      <c r="M490" s="125"/>
      <c r="P490" s="126">
        <f>SUM(P491:P499)</f>
        <v>0</v>
      </c>
      <c r="R490" s="126">
        <f>SUM(R491:R499)</f>
        <v>0</v>
      </c>
      <c r="T490" s="127">
        <f>SUM(T491:T499)</f>
        <v>0</v>
      </c>
      <c r="AR490" s="121" t="s">
        <v>79</v>
      </c>
      <c r="AT490" s="128" t="s">
        <v>71</v>
      </c>
      <c r="AU490" s="128" t="s">
        <v>79</v>
      </c>
      <c r="AY490" s="121" t="s">
        <v>143</v>
      </c>
      <c r="BK490" s="129">
        <f>SUM(BK491:BK499)</f>
        <v>6858.55</v>
      </c>
    </row>
    <row r="491" spans="2:65" s="1" customFormat="1" ht="16.5" customHeight="1">
      <c r="B491" s="33"/>
      <c r="C491" s="132" t="s">
        <v>353</v>
      </c>
      <c r="D491" s="132" t="s">
        <v>146</v>
      </c>
      <c r="E491" s="133" t="s">
        <v>808</v>
      </c>
      <c r="F491" s="134" t="s">
        <v>809</v>
      </c>
      <c r="G491" s="135" t="s">
        <v>260</v>
      </c>
      <c r="H491" s="136">
        <v>114.5</v>
      </c>
      <c r="I491" s="137">
        <v>44.9</v>
      </c>
      <c r="J491" s="138">
        <f>ROUND(I491*H491,2)</f>
        <v>5141.05</v>
      </c>
      <c r="K491" s="134" t="s">
        <v>150</v>
      </c>
      <c r="L491" s="33"/>
      <c r="M491" s="139" t="s">
        <v>19</v>
      </c>
      <c r="N491" s="140" t="s">
        <v>43</v>
      </c>
      <c r="P491" s="141">
        <f>O491*H491</f>
        <v>0</v>
      </c>
      <c r="Q491" s="141">
        <v>0</v>
      </c>
      <c r="R491" s="141">
        <f>Q491*H491</f>
        <v>0</v>
      </c>
      <c r="S491" s="141">
        <v>0</v>
      </c>
      <c r="T491" s="142">
        <f>S491*H491</f>
        <v>0</v>
      </c>
      <c r="AR491" s="143" t="s">
        <v>168</v>
      </c>
      <c r="AT491" s="143" t="s">
        <v>146</v>
      </c>
      <c r="AU491" s="143" t="s">
        <v>81</v>
      </c>
      <c r="AY491" s="18" t="s">
        <v>143</v>
      </c>
      <c r="BE491" s="144">
        <f>IF(N491="základní",J491,0)</f>
        <v>5141.05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8" t="s">
        <v>79</v>
      </c>
      <c r="BK491" s="144">
        <f>ROUND(I491*H491,2)</f>
        <v>5141.05</v>
      </c>
      <c r="BL491" s="18" t="s">
        <v>168</v>
      </c>
      <c r="BM491" s="143" t="s">
        <v>2256</v>
      </c>
    </row>
    <row r="492" spans="2:65" s="1" customFormat="1">
      <c r="B492" s="33"/>
      <c r="D492" s="145" t="s">
        <v>152</v>
      </c>
      <c r="F492" s="146" t="s">
        <v>811</v>
      </c>
      <c r="I492" s="147"/>
      <c r="L492" s="33"/>
      <c r="M492" s="148"/>
      <c r="T492" s="54"/>
      <c r="AT492" s="18" t="s">
        <v>152</v>
      </c>
      <c r="AU492" s="18" t="s">
        <v>81</v>
      </c>
    </row>
    <row r="493" spans="2:65" s="12" customFormat="1">
      <c r="B493" s="159"/>
      <c r="D493" s="160" t="s">
        <v>158</v>
      </c>
      <c r="E493" s="161" t="s">
        <v>19</v>
      </c>
      <c r="F493" s="162" t="s">
        <v>246</v>
      </c>
      <c r="H493" s="161" t="s">
        <v>19</v>
      </c>
      <c r="I493" s="163"/>
      <c r="L493" s="159"/>
      <c r="M493" s="164"/>
      <c r="T493" s="165"/>
      <c r="AT493" s="161" t="s">
        <v>158</v>
      </c>
      <c r="AU493" s="161" t="s">
        <v>81</v>
      </c>
      <c r="AV493" s="12" t="s">
        <v>79</v>
      </c>
      <c r="AW493" s="12" t="s">
        <v>33</v>
      </c>
      <c r="AX493" s="12" t="s">
        <v>72</v>
      </c>
      <c r="AY493" s="161" t="s">
        <v>143</v>
      </c>
    </row>
    <row r="494" spans="2:65" s="13" customFormat="1">
      <c r="B494" s="166"/>
      <c r="D494" s="160" t="s">
        <v>158</v>
      </c>
      <c r="E494" s="167" t="s">
        <v>19</v>
      </c>
      <c r="F494" s="168" t="s">
        <v>2257</v>
      </c>
      <c r="H494" s="169">
        <v>114.5</v>
      </c>
      <c r="I494" s="170"/>
      <c r="L494" s="166"/>
      <c r="M494" s="171"/>
      <c r="T494" s="172"/>
      <c r="AT494" s="167" t="s">
        <v>158</v>
      </c>
      <c r="AU494" s="167" t="s">
        <v>81</v>
      </c>
      <c r="AV494" s="13" t="s">
        <v>81</v>
      </c>
      <c r="AW494" s="13" t="s">
        <v>33</v>
      </c>
      <c r="AX494" s="13" t="s">
        <v>72</v>
      </c>
      <c r="AY494" s="167" t="s">
        <v>143</v>
      </c>
    </row>
    <row r="495" spans="2:65" s="14" customFormat="1">
      <c r="B495" s="173"/>
      <c r="D495" s="160" t="s">
        <v>158</v>
      </c>
      <c r="E495" s="174" t="s">
        <v>19</v>
      </c>
      <c r="F495" s="175" t="s">
        <v>267</v>
      </c>
      <c r="H495" s="176">
        <v>114.5</v>
      </c>
      <c r="I495" s="177"/>
      <c r="L495" s="173"/>
      <c r="M495" s="178"/>
      <c r="T495" s="179"/>
      <c r="AT495" s="174" t="s">
        <v>158</v>
      </c>
      <c r="AU495" s="174" t="s">
        <v>81</v>
      </c>
      <c r="AV495" s="14" t="s">
        <v>168</v>
      </c>
      <c r="AW495" s="14" t="s">
        <v>33</v>
      </c>
      <c r="AX495" s="14" t="s">
        <v>79</v>
      </c>
      <c r="AY495" s="174" t="s">
        <v>143</v>
      </c>
    </row>
    <row r="496" spans="2:65" s="1" customFormat="1" ht="16.5" customHeight="1">
      <c r="B496" s="33"/>
      <c r="C496" s="132" t="s">
        <v>888</v>
      </c>
      <c r="D496" s="132" t="s">
        <v>146</v>
      </c>
      <c r="E496" s="133" t="s">
        <v>813</v>
      </c>
      <c r="F496" s="134" t="s">
        <v>814</v>
      </c>
      <c r="G496" s="135" t="s">
        <v>260</v>
      </c>
      <c r="H496" s="136">
        <v>114.5</v>
      </c>
      <c r="I496" s="137">
        <v>15</v>
      </c>
      <c r="J496" s="138">
        <f>ROUND(I496*H496,2)</f>
        <v>1717.5</v>
      </c>
      <c r="K496" s="134" t="s">
        <v>19</v>
      </c>
      <c r="L496" s="33"/>
      <c r="M496" s="139" t="s">
        <v>19</v>
      </c>
      <c r="N496" s="140" t="s">
        <v>43</v>
      </c>
      <c r="P496" s="141">
        <f>O496*H496</f>
        <v>0</v>
      </c>
      <c r="Q496" s="141">
        <v>0</v>
      </c>
      <c r="R496" s="141">
        <f>Q496*H496</f>
        <v>0</v>
      </c>
      <c r="S496" s="141">
        <v>0</v>
      </c>
      <c r="T496" s="142">
        <f>S496*H496</f>
        <v>0</v>
      </c>
      <c r="AR496" s="143" t="s">
        <v>168</v>
      </c>
      <c r="AT496" s="143" t="s">
        <v>146</v>
      </c>
      <c r="AU496" s="143" t="s">
        <v>81</v>
      </c>
      <c r="AY496" s="18" t="s">
        <v>143</v>
      </c>
      <c r="BE496" s="144">
        <f>IF(N496="základní",J496,0)</f>
        <v>1717.5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8" t="s">
        <v>79</v>
      </c>
      <c r="BK496" s="144">
        <f>ROUND(I496*H496,2)</f>
        <v>1717.5</v>
      </c>
      <c r="BL496" s="18" t="s">
        <v>168</v>
      </c>
      <c r="BM496" s="143" t="s">
        <v>2258</v>
      </c>
    </row>
    <row r="497" spans="2:65" s="12" customFormat="1">
      <c r="B497" s="159"/>
      <c r="D497" s="160" t="s">
        <v>158</v>
      </c>
      <c r="E497" s="161" t="s">
        <v>19</v>
      </c>
      <c r="F497" s="162" t="s">
        <v>246</v>
      </c>
      <c r="H497" s="161" t="s">
        <v>19</v>
      </c>
      <c r="I497" s="163"/>
      <c r="L497" s="159"/>
      <c r="M497" s="164"/>
      <c r="T497" s="165"/>
      <c r="AT497" s="161" t="s">
        <v>158</v>
      </c>
      <c r="AU497" s="161" t="s">
        <v>81</v>
      </c>
      <c r="AV497" s="12" t="s">
        <v>79</v>
      </c>
      <c r="AW497" s="12" t="s">
        <v>33</v>
      </c>
      <c r="AX497" s="12" t="s">
        <v>72</v>
      </c>
      <c r="AY497" s="161" t="s">
        <v>143</v>
      </c>
    </row>
    <row r="498" spans="2:65" s="13" customFormat="1">
      <c r="B498" s="166"/>
      <c r="D498" s="160" t="s">
        <v>158</v>
      </c>
      <c r="E498" s="167" t="s">
        <v>19</v>
      </c>
      <c r="F498" s="168" t="s">
        <v>2257</v>
      </c>
      <c r="H498" s="169">
        <v>114.5</v>
      </c>
      <c r="I498" s="170"/>
      <c r="L498" s="166"/>
      <c r="M498" s="171"/>
      <c r="T498" s="172"/>
      <c r="AT498" s="167" t="s">
        <v>158</v>
      </c>
      <c r="AU498" s="167" t="s">
        <v>81</v>
      </c>
      <c r="AV498" s="13" t="s">
        <v>81</v>
      </c>
      <c r="AW498" s="13" t="s">
        <v>33</v>
      </c>
      <c r="AX498" s="13" t="s">
        <v>72</v>
      </c>
      <c r="AY498" s="167" t="s">
        <v>143</v>
      </c>
    </row>
    <row r="499" spans="2:65" s="14" customFormat="1">
      <c r="B499" s="173"/>
      <c r="D499" s="160" t="s">
        <v>158</v>
      </c>
      <c r="E499" s="174" t="s">
        <v>19</v>
      </c>
      <c r="F499" s="175" t="s">
        <v>267</v>
      </c>
      <c r="H499" s="176">
        <v>114.5</v>
      </c>
      <c r="I499" s="177"/>
      <c r="L499" s="173"/>
      <c r="M499" s="178"/>
      <c r="T499" s="179"/>
      <c r="AT499" s="174" t="s">
        <v>158</v>
      </c>
      <c r="AU499" s="174" t="s">
        <v>81</v>
      </c>
      <c r="AV499" s="14" t="s">
        <v>168</v>
      </c>
      <c r="AW499" s="14" t="s">
        <v>33</v>
      </c>
      <c r="AX499" s="14" t="s">
        <v>79</v>
      </c>
      <c r="AY499" s="174" t="s">
        <v>143</v>
      </c>
    </row>
    <row r="500" spans="2:65" s="11" customFormat="1" ht="22.8" customHeight="1">
      <c r="B500" s="120"/>
      <c r="D500" s="121" t="s">
        <v>71</v>
      </c>
      <c r="E500" s="130" t="s">
        <v>168</v>
      </c>
      <c r="F500" s="130" t="s">
        <v>816</v>
      </c>
      <c r="I500" s="123"/>
      <c r="J500" s="131">
        <f>BK500</f>
        <v>15239</v>
      </c>
      <c r="L500" s="120"/>
      <c r="M500" s="125"/>
      <c r="P500" s="126">
        <f>SUM(P501:P540)</f>
        <v>0</v>
      </c>
      <c r="R500" s="126">
        <f>SUM(R501:R540)</f>
        <v>1.0892974</v>
      </c>
      <c r="T500" s="127">
        <f>SUM(T501:T540)</f>
        <v>0</v>
      </c>
      <c r="AR500" s="121" t="s">
        <v>79</v>
      </c>
      <c r="AT500" s="128" t="s">
        <v>71</v>
      </c>
      <c r="AU500" s="128" t="s">
        <v>79</v>
      </c>
      <c r="AY500" s="121" t="s">
        <v>143</v>
      </c>
      <c r="BK500" s="129">
        <f>SUM(BK501:BK540)</f>
        <v>15239</v>
      </c>
    </row>
    <row r="501" spans="2:65" s="1" customFormat="1" ht="21.75" customHeight="1">
      <c r="B501" s="33"/>
      <c r="C501" s="132" t="s">
        <v>893</v>
      </c>
      <c r="D501" s="132" t="s">
        <v>146</v>
      </c>
      <c r="E501" s="133" t="s">
        <v>818</v>
      </c>
      <c r="F501" s="134" t="s">
        <v>819</v>
      </c>
      <c r="G501" s="135" t="s">
        <v>511</v>
      </c>
      <c r="H501" s="136">
        <v>5.4269999999999996</v>
      </c>
      <c r="I501" s="137">
        <v>1900</v>
      </c>
      <c r="J501" s="138">
        <f>ROUND(I501*H501,2)</f>
        <v>10311.299999999999</v>
      </c>
      <c r="K501" s="134" t="s">
        <v>150</v>
      </c>
      <c r="L501" s="33"/>
      <c r="M501" s="139" t="s">
        <v>19</v>
      </c>
      <c r="N501" s="140" t="s">
        <v>43</v>
      </c>
      <c r="P501" s="141">
        <f>O501*H501</f>
        <v>0</v>
      </c>
      <c r="Q501" s="141">
        <v>0</v>
      </c>
      <c r="R501" s="141">
        <f>Q501*H501</f>
        <v>0</v>
      </c>
      <c r="S501" s="141">
        <v>0</v>
      </c>
      <c r="T501" s="142">
        <f>S501*H501</f>
        <v>0</v>
      </c>
      <c r="AR501" s="143" t="s">
        <v>168</v>
      </c>
      <c r="AT501" s="143" t="s">
        <v>146</v>
      </c>
      <c r="AU501" s="143" t="s">
        <v>81</v>
      </c>
      <c r="AY501" s="18" t="s">
        <v>143</v>
      </c>
      <c r="BE501" s="144">
        <f>IF(N501="základní",J501,0)</f>
        <v>10311.299999999999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8" t="s">
        <v>79</v>
      </c>
      <c r="BK501" s="144">
        <f>ROUND(I501*H501,2)</f>
        <v>10311.299999999999</v>
      </c>
      <c r="BL501" s="18" t="s">
        <v>168</v>
      </c>
      <c r="BM501" s="143" t="s">
        <v>2259</v>
      </c>
    </row>
    <row r="502" spans="2:65" s="1" customFormat="1">
      <c r="B502" s="33"/>
      <c r="D502" s="145" t="s">
        <v>152</v>
      </c>
      <c r="F502" s="146" t="s">
        <v>821</v>
      </c>
      <c r="I502" s="147"/>
      <c r="L502" s="33"/>
      <c r="M502" s="148"/>
      <c r="T502" s="54"/>
      <c r="AT502" s="18" t="s">
        <v>152</v>
      </c>
      <c r="AU502" s="18" t="s">
        <v>81</v>
      </c>
    </row>
    <row r="503" spans="2:65" s="12" customFormat="1">
      <c r="B503" s="159"/>
      <c r="D503" s="160" t="s">
        <v>158</v>
      </c>
      <c r="E503" s="161" t="s">
        <v>19</v>
      </c>
      <c r="F503" s="162" t="s">
        <v>246</v>
      </c>
      <c r="H503" s="161" t="s">
        <v>19</v>
      </c>
      <c r="I503" s="163"/>
      <c r="L503" s="159"/>
      <c r="M503" s="164"/>
      <c r="T503" s="165"/>
      <c r="AT503" s="161" t="s">
        <v>158</v>
      </c>
      <c r="AU503" s="161" t="s">
        <v>81</v>
      </c>
      <c r="AV503" s="12" t="s">
        <v>79</v>
      </c>
      <c r="AW503" s="12" t="s">
        <v>33</v>
      </c>
      <c r="AX503" s="12" t="s">
        <v>72</v>
      </c>
      <c r="AY503" s="161" t="s">
        <v>143</v>
      </c>
    </row>
    <row r="504" spans="2:65" s="12" customFormat="1">
      <c r="B504" s="159"/>
      <c r="D504" s="160" t="s">
        <v>158</v>
      </c>
      <c r="E504" s="161" t="s">
        <v>19</v>
      </c>
      <c r="F504" s="162" t="s">
        <v>2084</v>
      </c>
      <c r="H504" s="161" t="s">
        <v>19</v>
      </c>
      <c r="I504" s="163"/>
      <c r="L504" s="159"/>
      <c r="M504" s="164"/>
      <c r="T504" s="165"/>
      <c r="AT504" s="161" t="s">
        <v>158</v>
      </c>
      <c r="AU504" s="161" t="s">
        <v>81</v>
      </c>
      <c r="AV504" s="12" t="s">
        <v>79</v>
      </c>
      <c r="AW504" s="12" t="s">
        <v>33</v>
      </c>
      <c r="AX504" s="12" t="s">
        <v>72</v>
      </c>
      <c r="AY504" s="161" t="s">
        <v>143</v>
      </c>
    </row>
    <row r="505" spans="2:65" s="12" customFormat="1">
      <c r="B505" s="159"/>
      <c r="D505" s="160" t="s">
        <v>158</v>
      </c>
      <c r="E505" s="161" t="s">
        <v>19</v>
      </c>
      <c r="F505" s="162" t="s">
        <v>714</v>
      </c>
      <c r="H505" s="161" t="s">
        <v>19</v>
      </c>
      <c r="I505" s="163"/>
      <c r="L505" s="159"/>
      <c r="M505" s="164"/>
      <c r="T505" s="165"/>
      <c r="AT505" s="161" t="s">
        <v>158</v>
      </c>
      <c r="AU505" s="161" t="s">
        <v>81</v>
      </c>
      <c r="AV505" s="12" t="s">
        <v>79</v>
      </c>
      <c r="AW505" s="12" t="s">
        <v>33</v>
      </c>
      <c r="AX505" s="12" t="s">
        <v>72</v>
      </c>
      <c r="AY505" s="161" t="s">
        <v>143</v>
      </c>
    </row>
    <row r="506" spans="2:65" s="12" customFormat="1">
      <c r="B506" s="159"/>
      <c r="D506" s="160" t="s">
        <v>158</v>
      </c>
      <c r="E506" s="161" t="s">
        <v>19</v>
      </c>
      <c r="F506" s="162" t="s">
        <v>822</v>
      </c>
      <c r="H506" s="161" t="s">
        <v>19</v>
      </c>
      <c r="I506" s="163"/>
      <c r="L506" s="159"/>
      <c r="M506" s="164"/>
      <c r="T506" s="165"/>
      <c r="AT506" s="161" t="s">
        <v>158</v>
      </c>
      <c r="AU506" s="161" t="s">
        <v>81</v>
      </c>
      <c r="AV506" s="12" t="s">
        <v>79</v>
      </c>
      <c r="AW506" s="12" t="s">
        <v>33</v>
      </c>
      <c r="AX506" s="12" t="s">
        <v>72</v>
      </c>
      <c r="AY506" s="161" t="s">
        <v>143</v>
      </c>
    </row>
    <row r="507" spans="2:65" s="13" customFormat="1">
      <c r="B507" s="166"/>
      <c r="D507" s="160" t="s">
        <v>158</v>
      </c>
      <c r="E507" s="167" t="s">
        <v>19</v>
      </c>
      <c r="F507" s="168" t="s">
        <v>2260</v>
      </c>
      <c r="H507" s="169">
        <v>0.16</v>
      </c>
      <c r="I507" s="170"/>
      <c r="L507" s="166"/>
      <c r="M507" s="171"/>
      <c r="T507" s="172"/>
      <c r="AT507" s="167" t="s">
        <v>158</v>
      </c>
      <c r="AU507" s="167" t="s">
        <v>81</v>
      </c>
      <c r="AV507" s="13" t="s">
        <v>81</v>
      </c>
      <c r="AW507" s="13" t="s">
        <v>33</v>
      </c>
      <c r="AX507" s="13" t="s">
        <v>72</v>
      </c>
      <c r="AY507" s="167" t="s">
        <v>143</v>
      </c>
    </row>
    <row r="508" spans="2:65" s="13" customFormat="1">
      <c r="B508" s="166"/>
      <c r="D508" s="160" t="s">
        <v>158</v>
      </c>
      <c r="E508" s="167" t="s">
        <v>19</v>
      </c>
      <c r="F508" s="168" t="s">
        <v>2261</v>
      </c>
      <c r="H508" s="169">
        <v>3.2120000000000002</v>
      </c>
      <c r="I508" s="170"/>
      <c r="L508" s="166"/>
      <c r="M508" s="171"/>
      <c r="T508" s="172"/>
      <c r="AT508" s="167" t="s">
        <v>158</v>
      </c>
      <c r="AU508" s="167" t="s">
        <v>81</v>
      </c>
      <c r="AV508" s="13" t="s">
        <v>81</v>
      </c>
      <c r="AW508" s="13" t="s">
        <v>33</v>
      </c>
      <c r="AX508" s="13" t="s">
        <v>72</v>
      </c>
      <c r="AY508" s="167" t="s">
        <v>143</v>
      </c>
    </row>
    <row r="509" spans="2:65" s="13" customFormat="1">
      <c r="B509" s="166"/>
      <c r="D509" s="160" t="s">
        <v>158</v>
      </c>
      <c r="E509" s="167" t="s">
        <v>19</v>
      </c>
      <c r="F509" s="168" t="s">
        <v>2262</v>
      </c>
      <c r="H509" s="169">
        <v>0.47</v>
      </c>
      <c r="I509" s="170"/>
      <c r="L509" s="166"/>
      <c r="M509" s="171"/>
      <c r="T509" s="172"/>
      <c r="AT509" s="167" t="s">
        <v>158</v>
      </c>
      <c r="AU509" s="167" t="s">
        <v>81</v>
      </c>
      <c r="AV509" s="13" t="s">
        <v>81</v>
      </c>
      <c r="AW509" s="13" t="s">
        <v>33</v>
      </c>
      <c r="AX509" s="13" t="s">
        <v>72</v>
      </c>
      <c r="AY509" s="167" t="s">
        <v>143</v>
      </c>
    </row>
    <row r="510" spans="2:65" s="13" customFormat="1">
      <c r="B510" s="166"/>
      <c r="D510" s="160" t="s">
        <v>158</v>
      </c>
      <c r="E510" s="167" t="s">
        <v>19</v>
      </c>
      <c r="F510" s="168" t="s">
        <v>2263</v>
      </c>
      <c r="H510" s="169">
        <v>0.8</v>
      </c>
      <c r="I510" s="170"/>
      <c r="L510" s="166"/>
      <c r="M510" s="171"/>
      <c r="T510" s="172"/>
      <c r="AT510" s="167" t="s">
        <v>158</v>
      </c>
      <c r="AU510" s="167" t="s">
        <v>81</v>
      </c>
      <c r="AV510" s="13" t="s">
        <v>81</v>
      </c>
      <c r="AW510" s="13" t="s">
        <v>33</v>
      </c>
      <c r="AX510" s="13" t="s">
        <v>72</v>
      </c>
      <c r="AY510" s="167" t="s">
        <v>143</v>
      </c>
    </row>
    <row r="511" spans="2:65" s="13" customFormat="1">
      <c r="B511" s="166"/>
      <c r="D511" s="160" t="s">
        <v>158</v>
      </c>
      <c r="E511" s="167" t="s">
        <v>19</v>
      </c>
      <c r="F511" s="168" t="s">
        <v>1823</v>
      </c>
      <c r="H511" s="169">
        <v>0.22500000000000001</v>
      </c>
      <c r="I511" s="170"/>
      <c r="L511" s="166"/>
      <c r="M511" s="171"/>
      <c r="T511" s="172"/>
      <c r="AT511" s="167" t="s">
        <v>158</v>
      </c>
      <c r="AU511" s="167" t="s">
        <v>81</v>
      </c>
      <c r="AV511" s="13" t="s">
        <v>81</v>
      </c>
      <c r="AW511" s="13" t="s">
        <v>33</v>
      </c>
      <c r="AX511" s="13" t="s">
        <v>72</v>
      </c>
      <c r="AY511" s="167" t="s">
        <v>143</v>
      </c>
    </row>
    <row r="512" spans="2:65" s="13" customFormat="1">
      <c r="B512" s="166"/>
      <c r="D512" s="160" t="s">
        <v>158</v>
      </c>
      <c r="E512" s="167" t="s">
        <v>19</v>
      </c>
      <c r="F512" s="168" t="s">
        <v>2264</v>
      </c>
      <c r="H512" s="169">
        <v>0.56000000000000005</v>
      </c>
      <c r="I512" s="170"/>
      <c r="L512" s="166"/>
      <c r="M512" s="171"/>
      <c r="T512" s="172"/>
      <c r="AT512" s="167" t="s">
        <v>158</v>
      </c>
      <c r="AU512" s="167" t="s">
        <v>81</v>
      </c>
      <c r="AV512" s="13" t="s">
        <v>81</v>
      </c>
      <c r="AW512" s="13" t="s">
        <v>33</v>
      </c>
      <c r="AX512" s="13" t="s">
        <v>72</v>
      </c>
      <c r="AY512" s="167" t="s">
        <v>143</v>
      </c>
    </row>
    <row r="513" spans="2:65" s="14" customFormat="1">
      <c r="B513" s="173"/>
      <c r="D513" s="160" t="s">
        <v>158</v>
      </c>
      <c r="E513" s="174" t="s">
        <v>19</v>
      </c>
      <c r="F513" s="175" t="s">
        <v>267</v>
      </c>
      <c r="H513" s="176">
        <v>5.4269999999999996</v>
      </c>
      <c r="I513" s="177"/>
      <c r="L513" s="173"/>
      <c r="M513" s="178"/>
      <c r="T513" s="179"/>
      <c r="AT513" s="174" t="s">
        <v>158</v>
      </c>
      <c r="AU513" s="174" t="s">
        <v>81</v>
      </c>
      <c r="AV513" s="14" t="s">
        <v>168</v>
      </c>
      <c r="AW513" s="14" t="s">
        <v>33</v>
      </c>
      <c r="AX513" s="14" t="s">
        <v>79</v>
      </c>
      <c r="AY513" s="174" t="s">
        <v>143</v>
      </c>
    </row>
    <row r="514" spans="2:65" s="12" customFormat="1" ht="20.399999999999999">
      <c r="B514" s="159"/>
      <c r="D514" s="160" t="s">
        <v>158</v>
      </c>
      <c r="E514" s="161" t="s">
        <v>19</v>
      </c>
      <c r="F514" s="162" t="s">
        <v>535</v>
      </c>
      <c r="H514" s="161" t="s">
        <v>19</v>
      </c>
      <c r="I514" s="163"/>
      <c r="L514" s="159"/>
      <c r="M514" s="164"/>
      <c r="T514" s="165"/>
      <c r="AT514" s="161" t="s">
        <v>158</v>
      </c>
      <c r="AU514" s="161" t="s">
        <v>81</v>
      </c>
      <c r="AV514" s="12" t="s">
        <v>79</v>
      </c>
      <c r="AW514" s="12" t="s">
        <v>33</v>
      </c>
      <c r="AX514" s="12" t="s">
        <v>72</v>
      </c>
      <c r="AY514" s="161" t="s">
        <v>143</v>
      </c>
    </row>
    <row r="515" spans="2:65" s="1" customFormat="1" ht="24.15" customHeight="1">
      <c r="B515" s="33"/>
      <c r="C515" s="132" t="s">
        <v>897</v>
      </c>
      <c r="D515" s="132" t="s">
        <v>146</v>
      </c>
      <c r="E515" s="133" t="s">
        <v>826</v>
      </c>
      <c r="F515" s="134" t="s">
        <v>827</v>
      </c>
      <c r="G515" s="135" t="s">
        <v>511</v>
      </c>
      <c r="H515" s="136">
        <v>0.42</v>
      </c>
      <c r="I515" s="137">
        <v>4600</v>
      </c>
      <c r="J515" s="138">
        <f>ROUND(I515*H515,2)</f>
        <v>1932</v>
      </c>
      <c r="K515" s="134" t="s">
        <v>150</v>
      </c>
      <c r="L515" s="33"/>
      <c r="M515" s="139" t="s">
        <v>19</v>
      </c>
      <c r="N515" s="140" t="s">
        <v>43</v>
      </c>
      <c r="P515" s="141">
        <f>O515*H515</f>
        <v>0</v>
      </c>
      <c r="Q515" s="141">
        <v>2.5018699999999998</v>
      </c>
      <c r="R515" s="141">
        <f>Q515*H515</f>
        <v>1.0507853999999999</v>
      </c>
      <c r="S515" s="141">
        <v>0</v>
      </c>
      <c r="T515" s="142">
        <f>S515*H515</f>
        <v>0</v>
      </c>
      <c r="AR515" s="143" t="s">
        <v>168</v>
      </c>
      <c r="AT515" s="143" t="s">
        <v>146</v>
      </c>
      <c r="AU515" s="143" t="s">
        <v>81</v>
      </c>
      <c r="AY515" s="18" t="s">
        <v>143</v>
      </c>
      <c r="BE515" s="144">
        <f>IF(N515="základní",J515,0)</f>
        <v>1932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8" t="s">
        <v>79</v>
      </c>
      <c r="BK515" s="144">
        <f>ROUND(I515*H515,2)</f>
        <v>1932</v>
      </c>
      <c r="BL515" s="18" t="s">
        <v>168</v>
      </c>
      <c r="BM515" s="143" t="s">
        <v>2265</v>
      </c>
    </row>
    <row r="516" spans="2:65" s="1" customFormat="1">
      <c r="B516" s="33"/>
      <c r="D516" s="145" t="s">
        <v>152</v>
      </c>
      <c r="F516" s="146" t="s">
        <v>829</v>
      </c>
      <c r="I516" s="147"/>
      <c r="L516" s="33"/>
      <c r="M516" s="148"/>
      <c r="T516" s="54"/>
      <c r="AT516" s="18" t="s">
        <v>152</v>
      </c>
      <c r="AU516" s="18" t="s">
        <v>81</v>
      </c>
    </row>
    <row r="517" spans="2:65" s="12" customFormat="1">
      <c r="B517" s="159"/>
      <c r="D517" s="160" t="s">
        <v>158</v>
      </c>
      <c r="E517" s="161" t="s">
        <v>19</v>
      </c>
      <c r="F517" s="162" t="s">
        <v>246</v>
      </c>
      <c r="H517" s="161" t="s">
        <v>19</v>
      </c>
      <c r="I517" s="163"/>
      <c r="L517" s="159"/>
      <c r="M517" s="164"/>
      <c r="T517" s="165"/>
      <c r="AT517" s="161" t="s">
        <v>158</v>
      </c>
      <c r="AU517" s="161" t="s">
        <v>81</v>
      </c>
      <c r="AV517" s="12" t="s">
        <v>79</v>
      </c>
      <c r="AW517" s="12" t="s">
        <v>33</v>
      </c>
      <c r="AX517" s="12" t="s">
        <v>72</v>
      </c>
      <c r="AY517" s="161" t="s">
        <v>143</v>
      </c>
    </row>
    <row r="518" spans="2:65" s="12" customFormat="1">
      <c r="B518" s="159"/>
      <c r="D518" s="160" t="s">
        <v>158</v>
      </c>
      <c r="E518" s="161" t="s">
        <v>19</v>
      </c>
      <c r="F518" s="162" t="s">
        <v>830</v>
      </c>
      <c r="H518" s="161" t="s">
        <v>19</v>
      </c>
      <c r="I518" s="163"/>
      <c r="L518" s="159"/>
      <c r="M518" s="164"/>
      <c r="T518" s="165"/>
      <c r="AT518" s="161" t="s">
        <v>158</v>
      </c>
      <c r="AU518" s="161" t="s">
        <v>81</v>
      </c>
      <c r="AV518" s="12" t="s">
        <v>79</v>
      </c>
      <c r="AW518" s="12" t="s">
        <v>33</v>
      </c>
      <c r="AX518" s="12" t="s">
        <v>72</v>
      </c>
      <c r="AY518" s="161" t="s">
        <v>143</v>
      </c>
    </row>
    <row r="519" spans="2:65" s="13" customFormat="1">
      <c r="B519" s="166"/>
      <c r="D519" s="160" t="s">
        <v>158</v>
      </c>
      <c r="E519" s="167" t="s">
        <v>19</v>
      </c>
      <c r="F519" s="168" t="s">
        <v>2266</v>
      </c>
      <c r="H519" s="169">
        <v>7.0000000000000007E-2</v>
      </c>
      <c r="I519" s="170"/>
      <c r="L519" s="166"/>
      <c r="M519" s="171"/>
      <c r="T519" s="172"/>
      <c r="AT519" s="167" t="s">
        <v>158</v>
      </c>
      <c r="AU519" s="167" t="s">
        <v>81</v>
      </c>
      <c r="AV519" s="13" t="s">
        <v>81</v>
      </c>
      <c r="AW519" s="13" t="s">
        <v>33</v>
      </c>
      <c r="AX519" s="13" t="s">
        <v>72</v>
      </c>
      <c r="AY519" s="167" t="s">
        <v>143</v>
      </c>
    </row>
    <row r="520" spans="2:65" s="13" customFormat="1">
      <c r="B520" s="166"/>
      <c r="D520" s="160" t="s">
        <v>158</v>
      </c>
      <c r="E520" s="167" t="s">
        <v>19</v>
      </c>
      <c r="F520" s="168" t="s">
        <v>1827</v>
      </c>
      <c r="H520" s="169">
        <v>0.08</v>
      </c>
      <c r="I520" s="170"/>
      <c r="L520" s="166"/>
      <c r="M520" s="171"/>
      <c r="T520" s="172"/>
      <c r="AT520" s="167" t="s">
        <v>158</v>
      </c>
      <c r="AU520" s="167" t="s">
        <v>81</v>
      </c>
      <c r="AV520" s="13" t="s">
        <v>81</v>
      </c>
      <c r="AW520" s="13" t="s">
        <v>33</v>
      </c>
      <c r="AX520" s="13" t="s">
        <v>72</v>
      </c>
      <c r="AY520" s="167" t="s">
        <v>143</v>
      </c>
    </row>
    <row r="521" spans="2:65" s="13" customFormat="1">
      <c r="B521" s="166"/>
      <c r="D521" s="160" t="s">
        <v>158</v>
      </c>
      <c r="E521" s="167" t="s">
        <v>19</v>
      </c>
      <c r="F521" s="168" t="s">
        <v>2267</v>
      </c>
      <c r="H521" s="169">
        <v>0.02</v>
      </c>
      <c r="I521" s="170"/>
      <c r="L521" s="166"/>
      <c r="M521" s="171"/>
      <c r="T521" s="172"/>
      <c r="AT521" s="167" t="s">
        <v>158</v>
      </c>
      <c r="AU521" s="167" t="s">
        <v>81</v>
      </c>
      <c r="AV521" s="13" t="s">
        <v>81</v>
      </c>
      <c r="AW521" s="13" t="s">
        <v>33</v>
      </c>
      <c r="AX521" s="13" t="s">
        <v>72</v>
      </c>
      <c r="AY521" s="167" t="s">
        <v>143</v>
      </c>
    </row>
    <row r="522" spans="2:65" s="13" customFormat="1">
      <c r="B522" s="166"/>
      <c r="D522" s="160" t="s">
        <v>158</v>
      </c>
      <c r="E522" s="167" t="s">
        <v>19</v>
      </c>
      <c r="F522" s="168" t="s">
        <v>833</v>
      </c>
      <c r="H522" s="169">
        <v>0.02</v>
      </c>
      <c r="I522" s="170"/>
      <c r="L522" s="166"/>
      <c r="M522" s="171"/>
      <c r="T522" s="172"/>
      <c r="AT522" s="167" t="s">
        <v>158</v>
      </c>
      <c r="AU522" s="167" t="s">
        <v>81</v>
      </c>
      <c r="AV522" s="13" t="s">
        <v>81</v>
      </c>
      <c r="AW522" s="13" t="s">
        <v>33</v>
      </c>
      <c r="AX522" s="13" t="s">
        <v>72</v>
      </c>
      <c r="AY522" s="167" t="s">
        <v>143</v>
      </c>
    </row>
    <row r="523" spans="2:65" s="13" customFormat="1">
      <c r="B523" s="166"/>
      <c r="D523" s="160" t="s">
        <v>158</v>
      </c>
      <c r="E523" s="167" t="s">
        <v>19</v>
      </c>
      <c r="F523" s="168" t="s">
        <v>1829</v>
      </c>
      <c r="H523" s="169">
        <v>0.18</v>
      </c>
      <c r="I523" s="170"/>
      <c r="L523" s="166"/>
      <c r="M523" s="171"/>
      <c r="T523" s="172"/>
      <c r="AT523" s="167" t="s">
        <v>158</v>
      </c>
      <c r="AU523" s="167" t="s">
        <v>81</v>
      </c>
      <c r="AV523" s="13" t="s">
        <v>81</v>
      </c>
      <c r="AW523" s="13" t="s">
        <v>33</v>
      </c>
      <c r="AX523" s="13" t="s">
        <v>72</v>
      </c>
      <c r="AY523" s="167" t="s">
        <v>143</v>
      </c>
    </row>
    <row r="524" spans="2:65" s="13" customFormat="1">
      <c r="B524" s="166"/>
      <c r="D524" s="160" t="s">
        <v>158</v>
      </c>
      <c r="E524" s="167" t="s">
        <v>19</v>
      </c>
      <c r="F524" s="168" t="s">
        <v>2268</v>
      </c>
      <c r="H524" s="169">
        <v>0.01</v>
      </c>
      <c r="I524" s="170"/>
      <c r="L524" s="166"/>
      <c r="M524" s="171"/>
      <c r="T524" s="172"/>
      <c r="AT524" s="167" t="s">
        <v>158</v>
      </c>
      <c r="AU524" s="167" t="s">
        <v>81</v>
      </c>
      <c r="AV524" s="13" t="s">
        <v>81</v>
      </c>
      <c r="AW524" s="13" t="s">
        <v>33</v>
      </c>
      <c r="AX524" s="13" t="s">
        <v>72</v>
      </c>
      <c r="AY524" s="167" t="s">
        <v>143</v>
      </c>
    </row>
    <row r="525" spans="2:65" s="13" customFormat="1">
      <c r="B525" s="166"/>
      <c r="D525" s="160" t="s">
        <v>158</v>
      </c>
      <c r="E525" s="167" t="s">
        <v>19</v>
      </c>
      <c r="F525" s="168" t="s">
        <v>2269</v>
      </c>
      <c r="H525" s="169">
        <v>0.04</v>
      </c>
      <c r="I525" s="170"/>
      <c r="L525" s="166"/>
      <c r="M525" s="171"/>
      <c r="T525" s="172"/>
      <c r="AT525" s="167" t="s">
        <v>158</v>
      </c>
      <c r="AU525" s="167" t="s">
        <v>81</v>
      </c>
      <c r="AV525" s="13" t="s">
        <v>81</v>
      </c>
      <c r="AW525" s="13" t="s">
        <v>33</v>
      </c>
      <c r="AX525" s="13" t="s">
        <v>72</v>
      </c>
      <c r="AY525" s="167" t="s">
        <v>143</v>
      </c>
    </row>
    <row r="526" spans="2:65" s="14" customFormat="1">
      <c r="B526" s="173"/>
      <c r="D526" s="160" t="s">
        <v>158</v>
      </c>
      <c r="E526" s="174" t="s">
        <v>19</v>
      </c>
      <c r="F526" s="175" t="s">
        <v>267</v>
      </c>
      <c r="H526" s="176">
        <v>0.42</v>
      </c>
      <c r="I526" s="177"/>
      <c r="L526" s="173"/>
      <c r="M526" s="178"/>
      <c r="T526" s="179"/>
      <c r="AT526" s="174" t="s">
        <v>158</v>
      </c>
      <c r="AU526" s="174" t="s">
        <v>81</v>
      </c>
      <c r="AV526" s="14" t="s">
        <v>168</v>
      </c>
      <c r="AW526" s="14" t="s">
        <v>33</v>
      </c>
      <c r="AX526" s="14" t="s">
        <v>79</v>
      </c>
      <c r="AY526" s="174" t="s">
        <v>143</v>
      </c>
    </row>
    <row r="527" spans="2:65" s="1" customFormat="1" ht="16.5" customHeight="1">
      <c r="B527" s="33"/>
      <c r="C527" s="132" t="s">
        <v>899</v>
      </c>
      <c r="D527" s="132" t="s">
        <v>146</v>
      </c>
      <c r="E527" s="133" t="s">
        <v>837</v>
      </c>
      <c r="F527" s="134" t="s">
        <v>838</v>
      </c>
      <c r="G527" s="135" t="s">
        <v>494</v>
      </c>
      <c r="H527" s="136">
        <v>2.9</v>
      </c>
      <c r="I527" s="137">
        <v>859</v>
      </c>
      <c r="J527" s="138">
        <f>ROUND(I527*H527,2)</f>
        <v>2491.1</v>
      </c>
      <c r="K527" s="134" t="s">
        <v>150</v>
      </c>
      <c r="L527" s="33"/>
      <c r="M527" s="139" t="s">
        <v>19</v>
      </c>
      <c r="N527" s="140" t="s">
        <v>43</v>
      </c>
      <c r="P527" s="141">
        <f>O527*H527</f>
        <v>0</v>
      </c>
      <c r="Q527" s="141">
        <v>1.328E-2</v>
      </c>
      <c r="R527" s="141">
        <f>Q527*H527</f>
        <v>3.8511999999999998E-2</v>
      </c>
      <c r="S527" s="141">
        <v>0</v>
      </c>
      <c r="T527" s="142">
        <f>S527*H527</f>
        <v>0</v>
      </c>
      <c r="AR527" s="143" t="s">
        <v>168</v>
      </c>
      <c r="AT527" s="143" t="s">
        <v>146</v>
      </c>
      <c r="AU527" s="143" t="s">
        <v>81</v>
      </c>
      <c r="AY527" s="18" t="s">
        <v>143</v>
      </c>
      <c r="BE527" s="144">
        <f>IF(N527="základní",J527,0)</f>
        <v>2491.1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8" t="s">
        <v>79</v>
      </c>
      <c r="BK527" s="144">
        <f>ROUND(I527*H527,2)</f>
        <v>2491.1</v>
      </c>
      <c r="BL527" s="18" t="s">
        <v>168</v>
      </c>
      <c r="BM527" s="143" t="s">
        <v>2270</v>
      </c>
    </row>
    <row r="528" spans="2:65" s="1" customFormat="1">
      <c r="B528" s="33"/>
      <c r="D528" s="145" t="s">
        <v>152</v>
      </c>
      <c r="F528" s="146" t="s">
        <v>840</v>
      </c>
      <c r="I528" s="147"/>
      <c r="L528" s="33"/>
      <c r="M528" s="148"/>
      <c r="T528" s="54"/>
      <c r="AT528" s="18" t="s">
        <v>152</v>
      </c>
      <c r="AU528" s="18" t="s">
        <v>81</v>
      </c>
    </row>
    <row r="529" spans="2:65" s="12" customFormat="1">
      <c r="B529" s="159"/>
      <c r="D529" s="160" t="s">
        <v>158</v>
      </c>
      <c r="E529" s="161" t="s">
        <v>19</v>
      </c>
      <c r="F529" s="162" t="s">
        <v>246</v>
      </c>
      <c r="H529" s="161" t="s">
        <v>19</v>
      </c>
      <c r="I529" s="163"/>
      <c r="L529" s="159"/>
      <c r="M529" s="164"/>
      <c r="T529" s="165"/>
      <c r="AT529" s="161" t="s">
        <v>158</v>
      </c>
      <c r="AU529" s="161" t="s">
        <v>81</v>
      </c>
      <c r="AV529" s="12" t="s">
        <v>79</v>
      </c>
      <c r="AW529" s="12" t="s">
        <v>33</v>
      </c>
      <c r="AX529" s="12" t="s">
        <v>72</v>
      </c>
      <c r="AY529" s="161" t="s">
        <v>143</v>
      </c>
    </row>
    <row r="530" spans="2:65" s="12" customFormat="1">
      <c r="B530" s="159"/>
      <c r="D530" s="160" t="s">
        <v>158</v>
      </c>
      <c r="E530" s="161" t="s">
        <v>19</v>
      </c>
      <c r="F530" s="162" t="s">
        <v>830</v>
      </c>
      <c r="H530" s="161" t="s">
        <v>19</v>
      </c>
      <c r="I530" s="163"/>
      <c r="L530" s="159"/>
      <c r="M530" s="164"/>
      <c r="T530" s="165"/>
      <c r="AT530" s="161" t="s">
        <v>158</v>
      </c>
      <c r="AU530" s="161" t="s">
        <v>81</v>
      </c>
      <c r="AV530" s="12" t="s">
        <v>79</v>
      </c>
      <c r="AW530" s="12" t="s">
        <v>33</v>
      </c>
      <c r="AX530" s="12" t="s">
        <v>72</v>
      </c>
      <c r="AY530" s="161" t="s">
        <v>143</v>
      </c>
    </row>
    <row r="531" spans="2:65" s="13" customFormat="1">
      <c r="B531" s="166"/>
      <c r="D531" s="160" t="s">
        <v>158</v>
      </c>
      <c r="E531" s="167" t="s">
        <v>19</v>
      </c>
      <c r="F531" s="168" t="s">
        <v>2271</v>
      </c>
      <c r="H531" s="169">
        <v>0.5</v>
      </c>
      <c r="I531" s="170"/>
      <c r="L531" s="166"/>
      <c r="M531" s="171"/>
      <c r="T531" s="172"/>
      <c r="AT531" s="167" t="s">
        <v>158</v>
      </c>
      <c r="AU531" s="167" t="s">
        <v>81</v>
      </c>
      <c r="AV531" s="13" t="s">
        <v>81</v>
      </c>
      <c r="AW531" s="13" t="s">
        <v>33</v>
      </c>
      <c r="AX531" s="13" t="s">
        <v>72</v>
      </c>
      <c r="AY531" s="167" t="s">
        <v>143</v>
      </c>
    </row>
    <row r="532" spans="2:65" s="13" customFormat="1">
      <c r="B532" s="166"/>
      <c r="D532" s="160" t="s">
        <v>158</v>
      </c>
      <c r="E532" s="167" t="s">
        <v>19</v>
      </c>
      <c r="F532" s="168" t="s">
        <v>1835</v>
      </c>
      <c r="H532" s="169">
        <v>0.5</v>
      </c>
      <c r="I532" s="170"/>
      <c r="L532" s="166"/>
      <c r="M532" s="171"/>
      <c r="T532" s="172"/>
      <c r="AT532" s="167" t="s">
        <v>158</v>
      </c>
      <c r="AU532" s="167" t="s">
        <v>81</v>
      </c>
      <c r="AV532" s="13" t="s">
        <v>81</v>
      </c>
      <c r="AW532" s="13" t="s">
        <v>33</v>
      </c>
      <c r="AX532" s="13" t="s">
        <v>72</v>
      </c>
      <c r="AY532" s="167" t="s">
        <v>143</v>
      </c>
    </row>
    <row r="533" spans="2:65" s="13" customFormat="1">
      <c r="B533" s="166"/>
      <c r="D533" s="160" t="s">
        <v>158</v>
      </c>
      <c r="E533" s="167" t="s">
        <v>19</v>
      </c>
      <c r="F533" s="168" t="s">
        <v>2272</v>
      </c>
      <c r="H533" s="169">
        <v>0.2</v>
      </c>
      <c r="I533" s="170"/>
      <c r="L533" s="166"/>
      <c r="M533" s="171"/>
      <c r="T533" s="172"/>
      <c r="AT533" s="167" t="s">
        <v>158</v>
      </c>
      <c r="AU533" s="167" t="s">
        <v>81</v>
      </c>
      <c r="AV533" s="13" t="s">
        <v>81</v>
      </c>
      <c r="AW533" s="13" t="s">
        <v>33</v>
      </c>
      <c r="AX533" s="13" t="s">
        <v>72</v>
      </c>
      <c r="AY533" s="167" t="s">
        <v>143</v>
      </c>
    </row>
    <row r="534" spans="2:65" s="13" customFormat="1">
      <c r="B534" s="166"/>
      <c r="D534" s="160" t="s">
        <v>158</v>
      </c>
      <c r="E534" s="167" t="s">
        <v>19</v>
      </c>
      <c r="F534" s="168" t="s">
        <v>843</v>
      </c>
      <c r="H534" s="169">
        <v>0.2</v>
      </c>
      <c r="I534" s="170"/>
      <c r="L534" s="166"/>
      <c r="M534" s="171"/>
      <c r="T534" s="172"/>
      <c r="AT534" s="167" t="s">
        <v>158</v>
      </c>
      <c r="AU534" s="167" t="s">
        <v>81</v>
      </c>
      <c r="AV534" s="13" t="s">
        <v>81</v>
      </c>
      <c r="AW534" s="13" t="s">
        <v>33</v>
      </c>
      <c r="AX534" s="13" t="s">
        <v>72</v>
      </c>
      <c r="AY534" s="167" t="s">
        <v>143</v>
      </c>
    </row>
    <row r="535" spans="2:65" s="13" customFormat="1">
      <c r="B535" s="166"/>
      <c r="D535" s="160" t="s">
        <v>158</v>
      </c>
      <c r="E535" s="167" t="s">
        <v>19</v>
      </c>
      <c r="F535" s="168" t="s">
        <v>2273</v>
      </c>
      <c r="H535" s="169">
        <v>0.8</v>
      </c>
      <c r="I535" s="170"/>
      <c r="L535" s="166"/>
      <c r="M535" s="171"/>
      <c r="T535" s="172"/>
      <c r="AT535" s="167" t="s">
        <v>158</v>
      </c>
      <c r="AU535" s="167" t="s">
        <v>81</v>
      </c>
      <c r="AV535" s="13" t="s">
        <v>81</v>
      </c>
      <c r="AW535" s="13" t="s">
        <v>33</v>
      </c>
      <c r="AX535" s="13" t="s">
        <v>72</v>
      </c>
      <c r="AY535" s="167" t="s">
        <v>143</v>
      </c>
    </row>
    <row r="536" spans="2:65" s="13" customFormat="1">
      <c r="B536" s="166"/>
      <c r="D536" s="160" t="s">
        <v>158</v>
      </c>
      <c r="E536" s="167" t="s">
        <v>19</v>
      </c>
      <c r="F536" s="168" t="s">
        <v>2274</v>
      </c>
      <c r="H536" s="169">
        <v>0.3</v>
      </c>
      <c r="I536" s="170"/>
      <c r="L536" s="166"/>
      <c r="M536" s="171"/>
      <c r="T536" s="172"/>
      <c r="AT536" s="167" t="s">
        <v>158</v>
      </c>
      <c r="AU536" s="167" t="s">
        <v>81</v>
      </c>
      <c r="AV536" s="13" t="s">
        <v>81</v>
      </c>
      <c r="AW536" s="13" t="s">
        <v>33</v>
      </c>
      <c r="AX536" s="13" t="s">
        <v>72</v>
      </c>
      <c r="AY536" s="167" t="s">
        <v>143</v>
      </c>
    </row>
    <row r="537" spans="2:65" s="13" customFormat="1">
      <c r="B537" s="166"/>
      <c r="D537" s="160" t="s">
        <v>158</v>
      </c>
      <c r="E537" s="167" t="s">
        <v>19</v>
      </c>
      <c r="F537" s="168" t="s">
        <v>2275</v>
      </c>
      <c r="H537" s="169">
        <v>0.4</v>
      </c>
      <c r="I537" s="170"/>
      <c r="L537" s="166"/>
      <c r="M537" s="171"/>
      <c r="T537" s="172"/>
      <c r="AT537" s="167" t="s">
        <v>158</v>
      </c>
      <c r="AU537" s="167" t="s">
        <v>81</v>
      </c>
      <c r="AV537" s="13" t="s">
        <v>81</v>
      </c>
      <c r="AW537" s="13" t="s">
        <v>33</v>
      </c>
      <c r="AX537" s="13" t="s">
        <v>72</v>
      </c>
      <c r="AY537" s="167" t="s">
        <v>143</v>
      </c>
    </row>
    <row r="538" spans="2:65" s="14" customFormat="1">
      <c r="B538" s="173"/>
      <c r="D538" s="160" t="s">
        <v>158</v>
      </c>
      <c r="E538" s="174" t="s">
        <v>19</v>
      </c>
      <c r="F538" s="175" t="s">
        <v>267</v>
      </c>
      <c r="H538" s="176">
        <v>2.9</v>
      </c>
      <c r="I538" s="177"/>
      <c r="L538" s="173"/>
      <c r="M538" s="178"/>
      <c r="T538" s="179"/>
      <c r="AT538" s="174" t="s">
        <v>158</v>
      </c>
      <c r="AU538" s="174" t="s">
        <v>81</v>
      </c>
      <c r="AV538" s="14" t="s">
        <v>168</v>
      </c>
      <c r="AW538" s="14" t="s">
        <v>33</v>
      </c>
      <c r="AX538" s="14" t="s">
        <v>79</v>
      </c>
      <c r="AY538" s="174" t="s">
        <v>143</v>
      </c>
    </row>
    <row r="539" spans="2:65" s="1" customFormat="1" ht="16.5" customHeight="1">
      <c r="B539" s="33"/>
      <c r="C539" s="132" t="s">
        <v>901</v>
      </c>
      <c r="D539" s="132" t="s">
        <v>146</v>
      </c>
      <c r="E539" s="133" t="s">
        <v>846</v>
      </c>
      <c r="F539" s="134" t="s">
        <v>847</v>
      </c>
      <c r="G539" s="135" t="s">
        <v>494</v>
      </c>
      <c r="H539" s="136">
        <v>2.9</v>
      </c>
      <c r="I539" s="137">
        <v>174</v>
      </c>
      <c r="J539" s="138">
        <f>ROUND(I539*H539,2)</f>
        <v>504.6</v>
      </c>
      <c r="K539" s="134" t="s">
        <v>150</v>
      </c>
      <c r="L539" s="33"/>
      <c r="M539" s="139" t="s">
        <v>19</v>
      </c>
      <c r="N539" s="140" t="s">
        <v>43</v>
      </c>
      <c r="P539" s="141">
        <f>O539*H539</f>
        <v>0</v>
      </c>
      <c r="Q539" s="141">
        <v>0</v>
      </c>
      <c r="R539" s="141">
        <f>Q539*H539</f>
        <v>0</v>
      </c>
      <c r="S539" s="141">
        <v>0</v>
      </c>
      <c r="T539" s="142">
        <f>S539*H539</f>
        <v>0</v>
      </c>
      <c r="AR539" s="143" t="s">
        <v>168</v>
      </c>
      <c r="AT539" s="143" t="s">
        <v>146</v>
      </c>
      <c r="AU539" s="143" t="s">
        <v>81</v>
      </c>
      <c r="AY539" s="18" t="s">
        <v>143</v>
      </c>
      <c r="BE539" s="144">
        <f>IF(N539="základní",J539,0)</f>
        <v>504.6</v>
      </c>
      <c r="BF539" s="144">
        <f>IF(N539="snížená",J539,0)</f>
        <v>0</v>
      </c>
      <c r="BG539" s="144">
        <f>IF(N539="zákl. přenesená",J539,0)</f>
        <v>0</v>
      </c>
      <c r="BH539" s="144">
        <f>IF(N539="sníž. přenesená",J539,0)</f>
        <v>0</v>
      </c>
      <c r="BI539" s="144">
        <f>IF(N539="nulová",J539,0)</f>
        <v>0</v>
      </c>
      <c r="BJ539" s="18" t="s">
        <v>79</v>
      </c>
      <c r="BK539" s="144">
        <f>ROUND(I539*H539,2)</f>
        <v>504.6</v>
      </c>
      <c r="BL539" s="18" t="s">
        <v>168</v>
      </c>
      <c r="BM539" s="143" t="s">
        <v>2276</v>
      </c>
    </row>
    <row r="540" spans="2:65" s="1" customFormat="1">
      <c r="B540" s="33"/>
      <c r="D540" s="145" t="s">
        <v>152</v>
      </c>
      <c r="F540" s="146" t="s">
        <v>849</v>
      </c>
      <c r="I540" s="147"/>
      <c r="L540" s="33"/>
      <c r="M540" s="148"/>
      <c r="T540" s="54"/>
      <c r="AT540" s="18" t="s">
        <v>152</v>
      </c>
      <c r="AU540" s="18" t="s">
        <v>81</v>
      </c>
    </row>
    <row r="541" spans="2:65" s="11" customFormat="1" ht="22.8" customHeight="1">
      <c r="B541" s="120"/>
      <c r="D541" s="121" t="s">
        <v>71</v>
      </c>
      <c r="E541" s="130" t="s">
        <v>172</v>
      </c>
      <c r="F541" s="130" t="s">
        <v>1841</v>
      </c>
      <c r="I541" s="123"/>
      <c r="J541" s="131">
        <f>BK541</f>
        <v>138141.1</v>
      </c>
      <c r="L541" s="120"/>
      <c r="M541" s="125"/>
      <c r="P541" s="126">
        <f>SUM(P542:P597)</f>
        <v>0</v>
      </c>
      <c r="R541" s="126">
        <f>SUM(R542:R597)</f>
        <v>0</v>
      </c>
      <c r="T541" s="127">
        <f>SUM(T542:T597)</f>
        <v>0</v>
      </c>
      <c r="AR541" s="121" t="s">
        <v>79</v>
      </c>
      <c r="AT541" s="128" t="s">
        <v>71</v>
      </c>
      <c r="AU541" s="128" t="s">
        <v>79</v>
      </c>
      <c r="AY541" s="121" t="s">
        <v>143</v>
      </c>
      <c r="BK541" s="129">
        <f>SUM(BK542:BK597)</f>
        <v>138141.1</v>
      </c>
    </row>
    <row r="542" spans="2:65" s="1" customFormat="1" ht="21.75" customHeight="1">
      <c r="B542" s="33"/>
      <c r="C542" s="132" t="s">
        <v>903</v>
      </c>
      <c r="D542" s="132" t="s">
        <v>146</v>
      </c>
      <c r="E542" s="133" t="s">
        <v>1842</v>
      </c>
      <c r="F542" s="134" t="s">
        <v>1843</v>
      </c>
      <c r="G542" s="135" t="s">
        <v>494</v>
      </c>
      <c r="H542" s="136">
        <v>70.319999999999993</v>
      </c>
      <c r="I542" s="137">
        <v>458</v>
      </c>
      <c r="J542" s="138">
        <f>ROUND(I542*H542,2)</f>
        <v>32206.560000000001</v>
      </c>
      <c r="K542" s="134" t="s">
        <v>150</v>
      </c>
      <c r="L542" s="33"/>
      <c r="M542" s="139" t="s">
        <v>19</v>
      </c>
      <c r="N542" s="140" t="s">
        <v>43</v>
      </c>
      <c r="P542" s="141">
        <f>O542*H542</f>
        <v>0</v>
      </c>
      <c r="Q542" s="141">
        <v>0</v>
      </c>
      <c r="R542" s="141">
        <f>Q542*H542</f>
        <v>0</v>
      </c>
      <c r="S542" s="141">
        <v>0</v>
      </c>
      <c r="T542" s="142">
        <f>S542*H542</f>
        <v>0</v>
      </c>
      <c r="AR542" s="143" t="s">
        <v>168</v>
      </c>
      <c r="AT542" s="143" t="s">
        <v>146</v>
      </c>
      <c r="AU542" s="143" t="s">
        <v>81</v>
      </c>
      <c r="AY542" s="18" t="s">
        <v>143</v>
      </c>
      <c r="BE542" s="144">
        <f>IF(N542="základní",J542,0)</f>
        <v>32206.560000000001</v>
      </c>
      <c r="BF542" s="144">
        <f>IF(N542="snížená",J542,0)</f>
        <v>0</v>
      </c>
      <c r="BG542" s="144">
        <f>IF(N542="zákl. přenesená",J542,0)</f>
        <v>0</v>
      </c>
      <c r="BH542" s="144">
        <f>IF(N542="sníž. přenesená",J542,0)</f>
        <v>0</v>
      </c>
      <c r="BI542" s="144">
        <f>IF(N542="nulová",J542,0)</f>
        <v>0</v>
      </c>
      <c r="BJ542" s="18" t="s">
        <v>79</v>
      </c>
      <c r="BK542" s="144">
        <f>ROUND(I542*H542,2)</f>
        <v>32206.560000000001</v>
      </c>
      <c r="BL542" s="18" t="s">
        <v>168</v>
      </c>
      <c r="BM542" s="143" t="s">
        <v>2277</v>
      </c>
    </row>
    <row r="543" spans="2:65" s="1" customFormat="1">
      <c r="B543" s="33"/>
      <c r="D543" s="145" t="s">
        <v>152</v>
      </c>
      <c r="F543" s="146" t="s">
        <v>1845</v>
      </c>
      <c r="I543" s="147"/>
      <c r="L543" s="33"/>
      <c r="M543" s="148"/>
      <c r="T543" s="54"/>
      <c r="AT543" s="18" t="s">
        <v>152</v>
      </c>
      <c r="AU543" s="18" t="s">
        <v>81</v>
      </c>
    </row>
    <row r="544" spans="2:65" s="12" customFormat="1">
      <c r="B544" s="159"/>
      <c r="D544" s="160" t="s">
        <v>158</v>
      </c>
      <c r="E544" s="161" t="s">
        <v>19</v>
      </c>
      <c r="F544" s="162" t="s">
        <v>246</v>
      </c>
      <c r="H544" s="161" t="s">
        <v>19</v>
      </c>
      <c r="I544" s="163"/>
      <c r="L544" s="159"/>
      <c r="M544" s="164"/>
      <c r="T544" s="165"/>
      <c r="AT544" s="161" t="s">
        <v>158</v>
      </c>
      <c r="AU544" s="161" t="s">
        <v>81</v>
      </c>
      <c r="AV544" s="12" t="s">
        <v>79</v>
      </c>
      <c r="AW544" s="12" t="s">
        <v>33</v>
      </c>
      <c r="AX544" s="12" t="s">
        <v>72</v>
      </c>
      <c r="AY544" s="161" t="s">
        <v>143</v>
      </c>
    </row>
    <row r="545" spans="2:65" s="12" customFormat="1">
      <c r="B545" s="159"/>
      <c r="D545" s="160" t="s">
        <v>158</v>
      </c>
      <c r="E545" s="161" t="s">
        <v>19</v>
      </c>
      <c r="F545" s="162" t="s">
        <v>467</v>
      </c>
      <c r="H545" s="161" t="s">
        <v>19</v>
      </c>
      <c r="I545" s="163"/>
      <c r="L545" s="159"/>
      <c r="M545" s="164"/>
      <c r="T545" s="165"/>
      <c r="AT545" s="161" t="s">
        <v>158</v>
      </c>
      <c r="AU545" s="161" t="s">
        <v>81</v>
      </c>
      <c r="AV545" s="12" t="s">
        <v>79</v>
      </c>
      <c r="AW545" s="12" t="s">
        <v>33</v>
      </c>
      <c r="AX545" s="12" t="s">
        <v>72</v>
      </c>
      <c r="AY545" s="161" t="s">
        <v>143</v>
      </c>
    </row>
    <row r="546" spans="2:65" s="12" customFormat="1">
      <c r="B546" s="159"/>
      <c r="D546" s="160" t="s">
        <v>158</v>
      </c>
      <c r="E546" s="161" t="s">
        <v>19</v>
      </c>
      <c r="F546" s="162" t="s">
        <v>498</v>
      </c>
      <c r="H546" s="161" t="s">
        <v>19</v>
      </c>
      <c r="I546" s="163"/>
      <c r="L546" s="159"/>
      <c r="M546" s="164"/>
      <c r="T546" s="165"/>
      <c r="AT546" s="161" t="s">
        <v>158</v>
      </c>
      <c r="AU546" s="161" t="s">
        <v>81</v>
      </c>
      <c r="AV546" s="12" t="s">
        <v>79</v>
      </c>
      <c r="AW546" s="12" t="s">
        <v>33</v>
      </c>
      <c r="AX546" s="12" t="s">
        <v>72</v>
      </c>
      <c r="AY546" s="161" t="s">
        <v>143</v>
      </c>
    </row>
    <row r="547" spans="2:65" s="12" customFormat="1">
      <c r="B547" s="159"/>
      <c r="D547" s="160" t="s">
        <v>158</v>
      </c>
      <c r="E547" s="161" t="s">
        <v>19</v>
      </c>
      <c r="F547" s="162" t="s">
        <v>1613</v>
      </c>
      <c r="H547" s="161" t="s">
        <v>19</v>
      </c>
      <c r="I547" s="163"/>
      <c r="L547" s="159"/>
      <c r="M547" s="164"/>
      <c r="T547" s="165"/>
      <c r="AT547" s="161" t="s">
        <v>158</v>
      </c>
      <c r="AU547" s="161" t="s">
        <v>81</v>
      </c>
      <c r="AV547" s="12" t="s">
        <v>79</v>
      </c>
      <c r="AW547" s="12" t="s">
        <v>33</v>
      </c>
      <c r="AX547" s="12" t="s">
        <v>72</v>
      </c>
      <c r="AY547" s="161" t="s">
        <v>143</v>
      </c>
    </row>
    <row r="548" spans="2:65" s="13" customFormat="1">
      <c r="B548" s="166"/>
      <c r="D548" s="160" t="s">
        <v>158</v>
      </c>
      <c r="E548" s="167" t="s">
        <v>19</v>
      </c>
      <c r="F548" s="168" t="s">
        <v>2060</v>
      </c>
      <c r="H548" s="169">
        <v>32.119999999999997</v>
      </c>
      <c r="I548" s="170"/>
      <c r="L548" s="166"/>
      <c r="M548" s="171"/>
      <c r="T548" s="172"/>
      <c r="AT548" s="167" t="s">
        <v>158</v>
      </c>
      <c r="AU548" s="167" t="s">
        <v>81</v>
      </c>
      <c r="AV548" s="13" t="s">
        <v>81</v>
      </c>
      <c r="AW548" s="13" t="s">
        <v>33</v>
      </c>
      <c r="AX548" s="13" t="s">
        <v>72</v>
      </c>
      <c r="AY548" s="167" t="s">
        <v>143</v>
      </c>
    </row>
    <row r="549" spans="2:65" s="13" customFormat="1">
      <c r="B549" s="166"/>
      <c r="D549" s="160" t="s">
        <v>158</v>
      </c>
      <c r="E549" s="167" t="s">
        <v>19</v>
      </c>
      <c r="F549" s="168" t="s">
        <v>2061</v>
      </c>
      <c r="H549" s="169">
        <v>2</v>
      </c>
      <c r="I549" s="170"/>
      <c r="L549" s="166"/>
      <c r="M549" s="171"/>
      <c r="T549" s="172"/>
      <c r="AT549" s="167" t="s">
        <v>158</v>
      </c>
      <c r="AU549" s="167" t="s">
        <v>81</v>
      </c>
      <c r="AV549" s="13" t="s">
        <v>81</v>
      </c>
      <c r="AW549" s="13" t="s">
        <v>33</v>
      </c>
      <c r="AX549" s="13" t="s">
        <v>72</v>
      </c>
      <c r="AY549" s="167" t="s">
        <v>143</v>
      </c>
    </row>
    <row r="550" spans="2:65" s="15" customFormat="1">
      <c r="B550" s="186"/>
      <c r="D550" s="160" t="s">
        <v>158</v>
      </c>
      <c r="E550" s="187" t="s">
        <v>19</v>
      </c>
      <c r="F550" s="188" t="s">
        <v>533</v>
      </c>
      <c r="H550" s="189">
        <v>34.119999999999997</v>
      </c>
      <c r="I550" s="190"/>
      <c r="L550" s="186"/>
      <c r="M550" s="191"/>
      <c r="T550" s="192"/>
      <c r="AT550" s="187" t="s">
        <v>158</v>
      </c>
      <c r="AU550" s="187" t="s">
        <v>81</v>
      </c>
      <c r="AV550" s="15" t="s">
        <v>163</v>
      </c>
      <c r="AW550" s="15" t="s">
        <v>33</v>
      </c>
      <c r="AX550" s="15" t="s">
        <v>72</v>
      </c>
      <c r="AY550" s="187" t="s">
        <v>143</v>
      </c>
    </row>
    <row r="551" spans="2:65" s="12" customFormat="1">
      <c r="B551" s="159"/>
      <c r="D551" s="160" t="s">
        <v>158</v>
      </c>
      <c r="E551" s="161" t="s">
        <v>19</v>
      </c>
      <c r="F551" s="162" t="s">
        <v>2066</v>
      </c>
      <c r="H551" s="161" t="s">
        <v>19</v>
      </c>
      <c r="I551" s="163"/>
      <c r="L551" s="159"/>
      <c r="M551" s="164"/>
      <c r="T551" s="165"/>
      <c r="AT551" s="161" t="s">
        <v>158</v>
      </c>
      <c r="AU551" s="161" t="s">
        <v>81</v>
      </c>
      <c r="AV551" s="12" t="s">
        <v>79</v>
      </c>
      <c r="AW551" s="12" t="s">
        <v>33</v>
      </c>
      <c r="AX551" s="12" t="s">
        <v>72</v>
      </c>
      <c r="AY551" s="161" t="s">
        <v>143</v>
      </c>
    </row>
    <row r="552" spans="2:65" s="13" customFormat="1">
      <c r="B552" s="166"/>
      <c r="D552" s="160" t="s">
        <v>158</v>
      </c>
      <c r="E552" s="167" t="s">
        <v>19</v>
      </c>
      <c r="F552" s="168" t="s">
        <v>1616</v>
      </c>
      <c r="H552" s="169">
        <v>6.25</v>
      </c>
      <c r="I552" s="170"/>
      <c r="L552" s="166"/>
      <c r="M552" s="171"/>
      <c r="T552" s="172"/>
      <c r="AT552" s="167" t="s">
        <v>158</v>
      </c>
      <c r="AU552" s="167" t="s">
        <v>81</v>
      </c>
      <c r="AV552" s="13" t="s">
        <v>81</v>
      </c>
      <c r="AW552" s="13" t="s">
        <v>33</v>
      </c>
      <c r="AX552" s="13" t="s">
        <v>72</v>
      </c>
      <c r="AY552" s="167" t="s">
        <v>143</v>
      </c>
    </row>
    <row r="553" spans="2:65" s="13" customFormat="1">
      <c r="B553" s="166"/>
      <c r="D553" s="160" t="s">
        <v>158</v>
      </c>
      <c r="E553" s="167" t="s">
        <v>19</v>
      </c>
      <c r="F553" s="168" t="s">
        <v>1632</v>
      </c>
      <c r="H553" s="169">
        <v>15</v>
      </c>
      <c r="I553" s="170"/>
      <c r="L553" s="166"/>
      <c r="M553" s="171"/>
      <c r="T553" s="172"/>
      <c r="AT553" s="167" t="s">
        <v>158</v>
      </c>
      <c r="AU553" s="167" t="s">
        <v>81</v>
      </c>
      <c r="AV553" s="13" t="s">
        <v>81</v>
      </c>
      <c r="AW553" s="13" t="s">
        <v>33</v>
      </c>
      <c r="AX553" s="13" t="s">
        <v>72</v>
      </c>
      <c r="AY553" s="167" t="s">
        <v>143</v>
      </c>
    </row>
    <row r="554" spans="2:65" s="13" customFormat="1">
      <c r="B554" s="166"/>
      <c r="D554" s="160" t="s">
        <v>158</v>
      </c>
      <c r="E554" s="167" t="s">
        <v>19</v>
      </c>
      <c r="F554" s="168" t="s">
        <v>1618</v>
      </c>
      <c r="H554" s="169">
        <v>2.25</v>
      </c>
      <c r="I554" s="170"/>
      <c r="L554" s="166"/>
      <c r="M554" s="171"/>
      <c r="T554" s="172"/>
      <c r="AT554" s="167" t="s">
        <v>158</v>
      </c>
      <c r="AU554" s="167" t="s">
        <v>81</v>
      </c>
      <c r="AV554" s="13" t="s">
        <v>81</v>
      </c>
      <c r="AW554" s="13" t="s">
        <v>33</v>
      </c>
      <c r="AX554" s="13" t="s">
        <v>72</v>
      </c>
      <c r="AY554" s="167" t="s">
        <v>143</v>
      </c>
    </row>
    <row r="555" spans="2:65" s="13" customFormat="1">
      <c r="B555" s="166"/>
      <c r="D555" s="160" t="s">
        <v>158</v>
      </c>
      <c r="E555" s="167" t="s">
        <v>19</v>
      </c>
      <c r="F555" s="168" t="s">
        <v>2067</v>
      </c>
      <c r="H555" s="169">
        <v>4.7</v>
      </c>
      <c r="I555" s="170"/>
      <c r="L555" s="166"/>
      <c r="M555" s="171"/>
      <c r="T555" s="172"/>
      <c r="AT555" s="167" t="s">
        <v>158</v>
      </c>
      <c r="AU555" s="167" t="s">
        <v>81</v>
      </c>
      <c r="AV555" s="13" t="s">
        <v>81</v>
      </c>
      <c r="AW555" s="13" t="s">
        <v>33</v>
      </c>
      <c r="AX555" s="13" t="s">
        <v>72</v>
      </c>
      <c r="AY555" s="167" t="s">
        <v>143</v>
      </c>
    </row>
    <row r="556" spans="2:65" s="13" customFormat="1">
      <c r="B556" s="166"/>
      <c r="D556" s="160" t="s">
        <v>158</v>
      </c>
      <c r="E556" s="167" t="s">
        <v>19</v>
      </c>
      <c r="F556" s="168" t="s">
        <v>2068</v>
      </c>
      <c r="H556" s="169">
        <v>8</v>
      </c>
      <c r="I556" s="170"/>
      <c r="L556" s="166"/>
      <c r="M556" s="171"/>
      <c r="T556" s="172"/>
      <c r="AT556" s="167" t="s">
        <v>158</v>
      </c>
      <c r="AU556" s="167" t="s">
        <v>81</v>
      </c>
      <c r="AV556" s="13" t="s">
        <v>81</v>
      </c>
      <c r="AW556" s="13" t="s">
        <v>33</v>
      </c>
      <c r="AX556" s="13" t="s">
        <v>72</v>
      </c>
      <c r="AY556" s="167" t="s">
        <v>143</v>
      </c>
    </row>
    <row r="557" spans="2:65" s="15" customFormat="1">
      <c r="B557" s="186"/>
      <c r="D557" s="160" t="s">
        <v>158</v>
      </c>
      <c r="E557" s="187" t="s">
        <v>19</v>
      </c>
      <c r="F557" s="188" t="s">
        <v>533</v>
      </c>
      <c r="H557" s="189">
        <v>36.200000000000003</v>
      </c>
      <c r="I557" s="190"/>
      <c r="L557" s="186"/>
      <c r="M557" s="191"/>
      <c r="T557" s="192"/>
      <c r="AT557" s="187" t="s">
        <v>158</v>
      </c>
      <c r="AU557" s="187" t="s">
        <v>81</v>
      </c>
      <c r="AV557" s="15" t="s">
        <v>163</v>
      </c>
      <c r="AW557" s="15" t="s">
        <v>33</v>
      </c>
      <c r="AX557" s="15" t="s">
        <v>72</v>
      </c>
      <c r="AY557" s="187" t="s">
        <v>143</v>
      </c>
    </row>
    <row r="558" spans="2:65" s="14" customFormat="1">
      <c r="B558" s="173"/>
      <c r="D558" s="160" t="s">
        <v>158</v>
      </c>
      <c r="E558" s="174" t="s">
        <v>19</v>
      </c>
      <c r="F558" s="175" t="s">
        <v>267</v>
      </c>
      <c r="H558" s="176">
        <v>70.319999999999993</v>
      </c>
      <c r="I558" s="177"/>
      <c r="L558" s="173"/>
      <c r="M558" s="178"/>
      <c r="T558" s="179"/>
      <c r="AT558" s="174" t="s">
        <v>158</v>
      </c>
      <c r="AU558" s="174" t="s">
        <v>81</v>
      </c>
      <c r="AV558" s="14" t="s">
        <v>168</v>
      </c>
      <c r="AW558" s="14" t="s">
        <v>33</v>
      </c>
      <c r="AX558" s="14" t="s">
        <v>79</v>
      </c>
      <c r="AY558" s="174" t="s">
        <v>143</v>
      </c>
    </row>
    <row r="559" spans="2:65" s="12" customFormat="1" ht="20.399999999999999">
      <c r="B559" s="159"/>
      <c r="D559" s="160" t="s">
        <v>158</v>
      </c>
      <c r="E559" s="161" t="s">
        <v>19</v>
      </c>
      <c r="F559" s="162" t="s">
        <v>2278</v>
      </c>
      <c r="H559" s="161" t="s">
        <v>19</v>
      </c>
      <c r="I559" s="163"/>
      <c r="L559" s="159"/>
      <c r="M559" s="164"/>
      <c r="T559" s="165"/>
      <c r="AT559" s="161" t="s">
        <v>158</v>
      </c>
      <c r="AU559" s="161" t="s">
        <v>81</v>
      </c>
      <c r="AV559" s="12" t="s">
        <v>79</v>
      </c>
      <c r="AW559" s="12" t="s">
        <v>33</v>
      </c>
      <c r="AX559" s="12" t="s">
        <v>72</v>
      </c>
      <c r="AY559" s="161" t="s">
        <v>143</v>
      </c>
    </row>
    <row r="560" spans="2:65" s="1" customFormat="1" ht="24.15" customHeight="1">
      <c r="B560" s="33"/>
      <c r="C560" s="132" t="s">
        <v>908</v>
      </c>
      <c r="D560" s="132" t="s">
        <v>146</v>
      </c>
      <c r="E560" s="133" t="s">
        <v>1846</v>
      </c>
      <c r="F560" s="134" t="s">
        <v>1847</v>
      </c>
      <c r="G560" s="135" t="s">
        <v>494</v>
      </c>
      <c r="H560" s="136">
        <v>70.319999999999993</v>
      </c>
      <c r="I560" s="137">
        <v>75.3</v>
      </c>
      <c r="J560" s="138">
        <f>ROUND(I560*H560,2)</f>
        <v>5295.1</v>
      </c>
      <c r="K560" s="134" t="s">
        <v>150</v>
      </c>
      <c r="L560" s="33"/>
      <c r="M560" s="139" t="s">
        <v>19</v>
      </c>
      <c r="N560" s="140" t="s">
        <v>43</v>
      </c>
      <c r="P560" s="141">
        <f>O560*H560</f>
        <v>0</v>
      </c>
      <c r="Q560" s="141">
        <v>0</v>
      </c>
      <c r="R560" s="141">
        <f>Q560*H560</f>
        <v>0</v>
      </c>
      <c r="S560" s="141">
        <v>0</v>
      </c>
      <c r="T560" s="142">
        <f>S560*H560</f>
        <v>0</v>
      </c>
      <c r="AR560" s="143" t="s">
        <v>168</v>
      </c>
      <c r="AT560" s="143" t="s">
        <v>146</v>
      </c>
      <c r="AU560" s="143" t="s">
        <v>81</v>
      </c>
      <c r="AY560" s="18" t="s">
        <v>143</v>
      </c>
      <c r="BE560" s="144">
        <f>IF(N560="základní",J560,0)</f>
        <v>5295.1</v>
      </c>
      <c r="BF560" s="144">
        <f>IF(N560="snížená",J560,0)</f>
        <v>0</v>
      </c>
      <c r="BG560" s="144">
        <f>IF(N560="zákl. přenesená",J560,0)</f>
        <v>0</v>
      </c>
      <c r="BH560" s="144">
        <f>IF(N560="sníž. přenesená",J560,0)</f>
        <v>0</v>
      </c>
      <c r="BI560" s="144">
        <f>IF(N560="nulová",J560,0)</f>
        <v>0</v>
      </c>
      <c r="BJ560" s="18" t="s">
        <v>79</v>
      </c>
      <c r="BK560" s="144">
        <f>ROUND(I560*H560,2)</f>
        <v>5295.1</v>
      </c>
      <c r="BL560" s="18" t="s">
        <v>168</v>
      </c>
      <c r="BM560" s="143" t="s">
        <v>2279</v>
      </c>
    </row>
    <row r="561" spans="2:65" s="1" customFormat="1">
      <c r="B561" s="33"/>
      <c r="D561" s="145" t="s">
        <v>152</v>
      </c>
      <c r="F561" s="146" t="s">
        <v>1849</v>
      </c>
      <c r="I561" s="147"/>
      <c r="L561" s="33"/>
      <c r="M561" s="148"/>
      <c r="T561" s="54"/>
      <c r="AT561" s="18" t="s">
        <v>152</v>
      </c>
      <c r="AU561" s="18" t="s">
        <v>81</v>
      </c>
    </row>
    <row r="562" spans="2:65" s="13" customFormat="1">
      <c r="B562" s="166"/>
      <c r="D562" s="160" t="s">
        <v>158</v>
      </c>
      <c r="E562" s="167" t="s">
        <v>19</v>
      </c>
      <c r="F562" s="168" t="s">
        <v>2280</v>
      </c>
      <c r="H562" s="169">
        <v>70.319999999999993</v>
      </c>
      <c r="I562" s="170"/>
      <c r="L562" s="166"/>
      <c r="M562" s="171"/>
      <c r="T562" s="172"/>
      <c r="AT562" s="167" t="s">
        <v>158</v>
      </c>
      <c r="AU562" s="167" t="s">
        <v>81</v>
      </c>
      <c r="AV562" s="13" t="s">
        <v>81</v>
      </c>
      <c r="AW562" s="13" t="s">
        <v>33</v>
      </c>
      <c r="AX562" s="13" t="s">
        <v>79</v>
      </c>
      <c r="AY562" s="167" t="s">
        <v>143</v>
      </c>
    </row>
    <row r="563" spans="2:65" s="1" customFormat="1" ht="24.15" customHeight="1">
      <c r="B563" s="33"/>
      <c r="C563" s="132" t="s">
        <v>912</v>
      </c>
      <c r="D563" s="132" t="s">
        <v>146</v>
      </c>
      <c r="E563" s="133" t="s">
        <v>2281</v>
      </c>
      <c r="F563" s="134" t="s">
        <v>2282</v>
      </c>
      <c r="G563" s="135" t="s">
        <v>494</v>
      </c>
      <c r="H563" s="136">
        <v>36.200000000000003</v>
      </c>
      <c r="I563" s="137">
        <v>605</v>
      </c>
      <c r="J563" s="138">
        <f>ROUND(I563*H563,2)</f>
        <v>21901</v>
      </c>
      <c r="K563" s="134" t="s">
        <v>150</v>
      </c>
      <c r="L563" s="33"/>
      <c r="M563" s="139" t="s">
        <v>19</v>
      </c>
      <c r="N563" s="140" t="s">
        <v>43</v>
      </c>
      <c r="P563" s="141">
        <f>O563*H563</f>
        <v>0</v>
      </c>
      <c r="Q563" s="141">
        <v>0</v>
      </c>
      <c r="R563" s="141">
        <f>Q563*H563</f>
        <v>0</v>
      </c>
      <c r="S563" s="141">
        <v>0</v>
      </c>
      <c r="T563" s="142">
        <f>S563*H563</f>
        <v>0</v>
      </c>
      <c r="AR563" s="143" t="s">
        <v>168</v>
      </c>
      <c r="AT563" s="143" t="s">
        <v>146</v>
      </c>
      <c r="AU563" s="143" t="s">
        <v>81</v>
      </c>
      <c r="AY563" s="18" t="s">
        <v>143</v>
      </c>
      <c r="BE563" s="144">
        <f>IF(N563="základní",J563,0)</f>
        <v>21901</v>
      </c>
      <c r="BF563" s="144">
        <f>IF(N563="snížená",J563,0)</f>
        <v>0</v>
      </c>
      <c r="BG563" s="144">
        <f>IF(N563="zákl. přenesená",J563,0)</f>
        <v>0</v>
      </c>
      <c r="BH563" s="144">
        <f>IF(N563="sníž. přenesená",J563,0)</f>
        <v>0</v>
      </c>
      <c r="BI563" s="144">
        <f>IF(N563="nulová",J563,0)</f>
        <v>0</v>
      </c>
      <c r="BJ563" s="18" t="s">
        <v>79</v>
      </c>
      <c r="BK563" s="144">
        <f>ROUND(I563*H563,2)</f>
        <v>21901</v>
      </c>
      <c r="BL563" s="18" t="s">
        <v>168</v>
      </c>
      <c r="BM563" s="143" t="s">
        <v>2283</v>
      </c>
    </row>
    <row r="564" spans="2:65" s="1" customFormat="1">
      <c r="B564" s="33"/>
      <c r="D564" s="145" t="s">
        <v>152</v>
      </c>
      <c r="F564" s="146" t="s">
        <v>2284</v>
      </c>
      <c r="I564" s="147"/>
      <c r="L564" s="33"/>
      <c r="M564" s="148"/>
      <c r="T564" s="54"/>
      <c r="AT564" s="18" t="s">
        <v>152</v>
      </c>
      <c r="AU564" s="18" t="s">
        <v>81</v>
      </c>
    </row>
    <row r="565" spans="2:65" s="12" customFormat="1">
      <c r="B565" s="159"/>
      <c r="D565" s="160" t="s">
        <v>158</v>
      </c>
      <c r="E565" s="161" t="s">
        <v>19</v>
      </c>
      <c r="F565" s="162" t="s">
        <v>246</v>
      </c>
      <c r="H565" s="161" t="s">
        <v>19</v>
      </c>
      <c r="I565" s="163"/>
      <c r="L565" s="159"/>
      <c r="M565" s="164"/>
      <c r="T565" s="165"/>
      <c r="AT565" s="161" t="s">
        <v>158</v>
      </c>
      <c r="AU565" s="161" t="s">
        <v>81</v>
      </c>
      <c r="AV565" s="12" t="s">
        <v>79</v>
      </c>
      <c r="AW565" s="12" t="s">
        <v>33</v>
      </c>
      <c r="AX565" s="12" t="s">
        <v>72</v>
      </c>
      <c r="AY565" s="161" t="s">
        <v>143</v>
      </c>
    </row>
    <row r="566" spans="2:65" s="12" customFormat="1">
      <c r="B566" s="159"/>
      <c r="D566" s="160" t="s">
        <v>158</v>
      </c>
      <c r="E566" s="161" t="s">
        <v>19</v>
      </c>
      <c r="F566" s="162" t="s">
        <v>467</v>
      </c>
      <c r="H566" s="161" t="s">
        <v>19</v>
      </c>
      <c r="I566" s="163"/>
      <c r="L566" s="159"/>
      <c r="M566" s="164"/>
      <c r="T566" s="165"/>
      <c r="AT566" s="161" t="s">
        <v>158</v>
      </c>
      <c r="AU566" s="161" t="s">
        <v>81</v>
      </c>
      <c r="AV566" s="12" t="s">
        <v>79</v>
      </c>
      <c r="AW566" s="12" t="s">
        <v>33</v>
      </c>
      <c r="AX566" s="12" t="s">
        <v>72</v>
      </c>
      <c r="AY566" s="161" t="s">
        <v>143</v>
      </c>
    </row>
    <row r="567" spans="2:65" s="12" customFormat="1">
      <c r="B567" s="159"/>
      <c r="D567" s="160" t="s">
        <v>158</v>
      </c>
      <c r="E567" s="161" t="s">
        <v>19</v>
      </c>
      <c r="F567" s="162" t="s">
        <v>498</v>
      </c>
      <c r="H567" s="161" t="s">
        <v>19</v>
      </c>
      <c r="I567" s="163"/>
      <c r="L567" s="159"/>
      <c r="M567" s="164"/>
      <c r="T567" s="165"/>
      <c r="AT567" s="161" t="s">
        <v>158</v>
      </c>
      <c r="AU567" s="161" t="s">
        <v>81</v>
      </c>
      <c r="AV567" s="12" t="s">
        <v>79</v>
      </c>
      <c r="AW567" s="12" t="s">
        <v>33</v>
      </c>
      <c r="AX567" s="12" t="s">
        <v>72</v>
      </c>
      <c r="AY567" s="161" t="s">
        <v>143</v>
      </c>
    </row>
    <row r="568" spans="2:65" s="12" customFormat="1">
      <c r="B568" s="159"/>
      <c r="D568" s="160" t="s">
        <v>158</v>
      </c>
      <c r="E568" s="161" t="s">
        <v>19</v>
      </c>
      <c r="F568" s="162" t="s">
        <v>2066</v>
      </c>
      <c r="H568" s="161" t="s">
        <v>19</v>
      </c>
      <c r="I568" s="163"/>
      <c r="L568" s="159"/>
      <c r="M568" s="164"/>
      <c r="T568" s="165"/>
      <c r="AT568" s="161" t="s">
        <v>158</v>
      </c>
      <c r="AU568" s="161" t="s">
        <v>81</v>
      </c>
      <c r="AV568" s="12" t="s">
        <v>79</v>
      </c>
      <c r="AW568" s="12" t="s">
        <v>33</v>
      </c>
      <c r="AX568" s="12" t="s">
        <v>72</v>
      </c>
      <c r="AY568" s="161" t="s">
        <v>143</v>
      </c>
    </row>
    <row r="569" spans="2:65" s="13" customFormat="1">
      <c r="B569" s="166"/>
      <c r="D569" s="160" t="s">
        <v>158</v>
      </c>
      <c r="E569" s="167" t="s">
        <v>19</v>
      </c>
      <c r="F569" s="168" t="s">
        <v>1616</v>
      </c>
      <c r="H569" s="169">
        <v>6.25</v>
      </c>
      <c r="I569" s="170"/>
      <c r="L569" s="166"/>
      <c r="M569" s="171"/>
      <c r="T569" s="172"/>
      <c r="AT569" s="167" t="s">
        <v>158</v>
      </c>
      <c r="AU569" s="167" t="s">
        <v>81</v>
      </c>
      <c r="AV569" s="13" t="s">
        <v>81</v>
      </c>
      <c r="AW569" s="13" t="s">
        <v>33</v>
      </c>
      <c r="AX569" s="13" t="s">
        <v>72</v>
      </c>
      <c r="AY569" s="167" t="s">
        <v>143</v>
      </c>
    </row>
    <row r="570" spans="2:65" s="13" customFormat="1">
      <c r="B570" s="166"/>
      <c r="D570" s="160" t="s">
        <v>158</v>
      </c>
      <c r="E570" s="167" t="s">
        <v>19</v>
      </c>
      <c r="F570" s="168" t="s">
        <v>1632</v>
      </c>
      <c r="H570" s="169">
        <v>15</v>
      </c>
      <c r="I570" s="170"/>
      <c r="L570" s="166"/>
      <c r="M570" s="171"/>
      <c r="T570" s="172"/>
      <c r="AT570" s="167" t="s">
        <v>158</v>
      </c>
      <c r="AU570" s="167" t="s">
        <v>81</v>
      </c>
      <c r="AV570" s="13" t="s">
        <v>81</v>
      </c>
      <c r="AW570" s="13" t="s">
        <v>33</v>
      </c>
      <c r="AX570" s="13" t="s">
        <v>72</v>
      </c>
      <c r="AY570" s="167" t="s">
        <v>143</v>
      </c>
    </row>
    <row r="571" spans="2:65" s="13" customFormat="1">
      <c r="B571" s="166"/>
      <c r="D571" s="160" t="s">
        <v>158</v>
      </c>
      <c r="E571" s="167" t="s">
        <v>19</v>
      </c>
      <c r="F571" s="168" t="s">
        <v>1618</v>
      </c>
      <c r="H571" s="169">
        <v>2.25</v>
      </c>
      <c r="I571" s="170"/>
      <c r="L571" s="166"/>
      <c r="M571" s="171"/>
      <c r="T571" s="172"/>
      <c r="AT571" s="167" t="s">
        <v>158</v>
      </c>
      <c r="AU571" s="167" t="s">
        <v>81</v>
      </c>
      <c r="AV571" s="13" t="s">
        <v>81</v>
      </c>
      <c r="AW571" s="13" t="s">
        <v>33</v>
      </c>
      <c r="AX571" s="13" t="s">
        <v>72</v>
      </c>
      <c r="AY571" s="167" t="s">
        <v>143</v>
      </c>
    </row>
    <row r="572" spans="2:65" s="13" customFormat="1">
      <c r="B572" s="166"/>
      <c r="D572" s="160" t="s">
        <v>158</v>
      </c>
      <c r="E572" s="167" t="s">
        <v>19</v>
      </c>
      <c r="F572" s="168" t="s">
        <v>2067</v>
      </c>
      <c r="H572" s="169">
        <v>4.7</v>
      </c>
      <c r="I572" s="170"/>
      <c r="L572" s="166"/>
      <c r="M572" s="171"/>
      <c r="T572" s="172"/>
      <c r="AT572" s="167" t="s">
        <v>158</v>
      </c>
      <c r="AU572" s="167" t="s">
        <v>81</v>
      </c>
      <c r="AV572" s="13" t="s">
        <v>81</v>
      </c>
      <c r="AW572" s="13" t="s">
        <v>33</v>
      </c>
      <c r="AX572" s="13" t="s">
        <v>72</v>
      </c>
      <c r="AY572" s="167" t="s">
        <v>143</v>
      </c>
    </row>
    <row r="573" spans="2:65" s="13" customFormat="1">
      <c r="B573" s="166"/>
      <c r="D573" s="160" t="s">
        <v>158</v>
      </c>
      <c r="E573" s="167" t="s">
        <v>19</v>
      </c>
      <c r="F573" s="168" t="s">
        <v>2068</v>
      </c>
      <c r="H573" s="169">
        <v>8</v>
      </c>
      <c r="I573" s="170"/>
      <c r="L573" s="166"/>
      <c r="M573" s="171"/>
      <c r="T573" s="172"/>
      <c r="AT573" s="167" t="s">
        <v>158</v>
      </c>
      <c r="AU573" s="167" t="s">
        <v>81</v>
      </c>
      <c r="AV573" s="13" t="s">
        <v>81</v>
      </c>
      <c r="AW573" s="13" t="s">
        <v>33</v>
      </c>
      <c r="AX573" s="13" t="s">
        <v>72</v>
      </c>
      <c r="AY573" s="167" t="s">
        <v>143</v>
      </c>
    </row>
    <row r="574" spans="2:65" s="14" customFormat="1">
      <c r="B574" s="173"/>
      <c r="D574" s="160" t="s">
        <v>158</v>
      </c>
      <c r="E574" s="174" t="s">
        <v>19</v>
      </c>
      <c r="F574" s="175" t="s">
        <v>267</v>
      </c>
      <c r="H574" s="176">
        <v>36.200000000000003</v>
      </c>
      <c r="I574" s="177"/>
      <c r="L574" s="173"/>
      <c r="M574" s="178"/>
      <c r="T574" s="179"/>
      <c r="AT574" s="174" t="s">
        <v>158</v>
      </c>
      <c r="AU574" s="174" t="s">
        <v>81</v>
      </c>
      <c r="AV574" s="14" t="s">
        <v>168</v>
      </c>
      <c r="AW574" s="14" t="s">
        <v>33</v>
      </c>
      <c r="AX574" s="14" t="s">
        <v>79</v>
      </c>
      <c r="AY574" s="174" t="s">
        <v>143</v>
      </c>
    </row>
    <row r="575" spans="2:65" s="1" customFormat="1" ht="16.5" customHeight="1">
      <c r="B575" s="33"/>
      <c r="C575" s="132" t="s">
        <v>917</v>
      </c>
      <c r="D575" s="132" t="s">
        <v>146</v>
      </c>
      <c r="E575" s="133" t="s">
        <v>1851</v>
      </c>
      <c r="F575" s="134" t="s">
        <v>1852</v>
      </c>
      <c r="G575" s="135" t="s">
        <v>494</v>
      </c>
      <c r="H575" s="136">
        <v>70.319999999999993</v>
      </c>
      <c r="I575" s="137">
        <v>22.5</v>
      </c>
      <c r="J575" s="138">
        <f>ROUND(I575*H575,2)</f>
        <v>1582.2</v>
      </c>
      <c r="K575" s="134" t="s">
        <v>150</v>
      </c>
      <c r="L575" s="33"/>
      <c r="M575" s="139" t="s">
        <v>19</v>
      </c>
      <c r="N575" s="140" t="s">
        <v>43</v>
      </c>
      <c r="P575" s="141">
        <f>O575*H575</f>
        <v>0</v>
      </c>
      <c r="Q575" s="141">
        <v>0</v>
      </c>
      <c r="R575" s="141">
        <f>Q575*H575</f>
        <v>0</v>
      </c>
      <c r="S575" s="141">
        <v>0</v>
      </c>
      <c r="T575" s="142">
        <f>S575*H575</f>
        <v>0</v>
      </c>
      <c r="AR575" s="143" t="s">
        <v>168</v>
      </c>
      <c r="AT575" s="143" t="s">
        <v>146</v>
      </c>
      <c r="AU575" s="143" t="s">
        <v>81</v>
      </c>
      <c r="AY575" s="18" t="s">
        <v>143</v>
      </c>
      <c r="BE575" s="144">
        <f>IF(N575="základní",J575,0)</f>
        <v>1582.2</v>
      </c>
      <c r="BF575" s="144">
        <f>IF(N575="snížená",J575,0)</f>
        <v>0</v>
      </c>
      <c r="BG575" s="144">
        <f>IF(N575="zákl. přenesená",J575,0)</f>
        <v>0</v>
      </c>
      <c r="BH575" s="144">
        <f>IF(N575="sníž. přenesená",J575,0)</f>
        <v>0</v>
      </c>
      <c r="BI575" s="144">
        <f>IF(N575="nulová",J575,0)</f>
        <v>0</v>
      </c>
      <c r="BJ575" s="18" t="s">
        <v>79</v>
      </c>
      <c r="BK575" s="144">
        <f>ROUND(I575*H575,2)</f>
        <v>1582.2</v>
      </c>
      <c r="BL575" s="18" t="s">
        <v>168</v>
      </c>
      <c r="BM575" s="143" t="s">
        <v>2285</v>
      </c>
    </row>
    <row r="576" spans="2:65" s="1" customFormat="1">
      <c r="B576" s="33"/>
      <c r="D576" s="145" t="s">
        <v>152</v>
      </c>
      <c r="F576" s="146" t="s">
        <v>1854</v>
      </c>
      <c r="I576" s="147"/>
      <c r="L576" s="33"/>
      <c r="M576" s="148"/>
      <c r="T576" s="54"/>
      <c r="AT576" s="18" t="s">
        <v>152</v>
      </c>
      <c r="AU576" s="18" t="s">
        <v>81</v>
      </c>
    </row>
    <row r="577" spans="2:65" s="13" customFormat="1">
      <c r="B577" s="166"/>
      <c r="D577" s="160" t="s">
        <v>158</v>
      </c>
      <c r="E577" s="167" t="s">
        <v>19</v>
      </c>
      <c r="F577" s="168" t="s">
        <v>2280</v>
      </c>
      <c r="H577" s="169">
        <v>70.319999999999993</v>
      </c>
      <c r="I577" s="170"/>
      <c r="L577" s="166"/>
      <c r="M577" s="171"/>
      <c r="T577" s="172"/>
      <c r="AT577" s="167" t="s">
        <v>158</v>
      </c>
      <c r="AU577" s="167" t="s">
        <v>81</v>
      </c>
      <c r="AV577" s="13" t="s">
        <v>81</v>
      </c>
      <c r="AW577" s="13" t="s">
        <v>33</v>
      </c>
      <c r="AX577" s="13" t="s">
        <v>79</v>
      </c>
      <c r="AY577" s="167" t="s">
        <v>143</v>
      </c>
    </row>
    <row r="578" spans="2:65" s="1" customFormat="1" ht="16.5" customHeight="1">
      <c r="B578" s="33"/>
      <c r="C578" s="132" t="s">
        <v>921</v>
      </c>
      <c r="D578" s="132" t="s">
        <v>146</v>
      </c>
      <c r="E578" s="133" t="s">
        <v>1855</v>
      </c>
      <c r="F578" s="134" t="s">
        <v>1856</v>
      </c>
      <c r="G578" s="135" t="s">
        <v>494</v>
      </c>
      <c r="H578" s="136">
        <v>135.27000000000001</v>
      </c>
      <c r="I578" s="137">
        <v>13.4</v>
      </c>
      <c r="J578" s="138">
        <f>ROUND(I578*H578,2)</f>
        <v>1812.62</v>
      </c>
      <c r="K578" s="134" t="s">
        <v>150</v>
      </c>
      <c r="L578" s="33"/>
      <c r="M578" s="139" t="s">
        <v>19</v>
      </c>
      <c r="N578" s="140" t="s">
        <v>43</v>
      </c>
      <c r="P578" s="141">
        <f>O578*H578</f>
        <v>0</v>
      </c>
      <c r="Q578" s="141">
        <v>0</v>
      </c>
      <c r="R578" s="141">
        <f>Q578*H578</f>
        <v>0</v>
      </c>
      <c r="S578" s="141">
        <v>0</v>
      </c>
      <c r="T578" s="142">
        <f>S578*H578</f>
        <v>0</v>
      </c>
      <c r="AR578" s="143" t="s">
        <v>168</v>
      </c>
      <c r="AT578" s="143" t="s">
        <v>146</v>
      </c>
      <c r="AU578" s="143" t="s">
        <v>81</v>
      </c>
      <c r="AY578" s="18" t="s">
        <v>143</v>
      </c>
      <c r="BE578" s="144">
        <f>IF(N578="základní",J578,0)</f>
        <v>1812.62</v>
      </c>
      <c r="BF578" s="144">
        <f>IF(N578="snížená",J578,0)</f>
        <v>0</v>
      </c>
      <c r="BG578" s="144">
        <f>IF(N578="zákl. přenesená",J578,0)</f>
        <v>0</v>
      </c>
      <c r="BH578" s="144">
        <f>IF(N578="sníž. přenesená",J578,0)</f>
        <v>0</v>
      </c>
      <c r="BI578" s="144">
        <f>IF(N578="nulová",J578,0)</f>
        <v>0</v>
      </c>
      <c r="BJ578" s="18" t="s">
        <v>79</v>
      </c>
      <c r="BK578" s="144">
        <f>ROUND(I578*H578,2)</f>
        <v>1812.62</v>
      </c>
      <c r="BL578" s="18" t="s">
        <v>168</v>
      </c>
      <c r="BM578" s="143" t="s">
        <v>2286</v>
      </c>
    </row>
    <row r="579" spans="2:65" s="1" customFormat="1">
      <c r="B579" s="33"/>
      <c r="D579" s="145" t="s">
        <v>152</v>
      </c>
      <c r="F579" s="146" t="s">
        <v>1858</v>
      </c>
      <c r="I579" s="147"/>
      <c r="L579" s="33"/>
      <c r="M579" s="148"/>
      <c r="T579" s="54"/>
      <c r="AT579" s="18" t="s">
        <v>152</v>
      </c>
      <c r="AU579" s="18" t="s">
        <v>81</v>
      </c>
    </row>
    <row r="580" spans="2:65" s="1" customFormat="1" ht="24.15" customHeight="1">
      <c r="B580" s="33"/>
      <c r="C580" s="132" t="s">
        <v>926</v>
      </c>
      <c r="D580" s="132" t="s">
        <v>146</v>
      </c>
      <c r="E580" s="133" t="s">
        <v>1859</v>
      </c>
      <c r="F580" s="134" t="s">
        <v>1860</v>
      </c>
      <c r="G580" s="135" t="s">
        <v>494</v>
      </c>
      <c r="H580" s="136">
        <v>135.27000000000001</v>
      </c>
      <c r="I580" s="137">
        <v>374</v>
      </c>
      <c r="J580" s="138">
        <f>ROUND(I580*H580,2)</f>
        <v>50590.98</v>
      </c>
      <c r="K580" s="134" t="s">
        <v>150</v>
      </c>
      <c r="L580" s="33"/>
      <c r="M580" s="139" t="s">
        <v>19</v>
      </c>
      <c r="N580" s="140" t="s">
        <v>43</v>
      </c>
      <c r="P580" s="141">
        <f>O580*H580</f>
        <v>0</v>
      </c>
      <c r="Q580" s="141">
        <v>0</v>
      </c>
      <c r="R580" s="141">
        <f>Q580*H580</f>
        <v>0</v>
      </c>
      <c r="S580" s="141">
        <v>0</v>
      </c>
      <c r="T580" s="142">
        <f>S580*H580</f>
        <v>0</v>
      </c>
      <c r="AR580" s="143" t="s">
        <v>168</v>
      </c>
      <c r="AT580" s="143" t="s">
        <v>146</v>
      </c>
      <c r="AU580" s="143" t="s">
        <v>81</v>
      </c>
      <c r="AY580" s="18" t="s">
        <v>143</v>
      </c>
      <c r="BE580" s="144">
        <f>IF(N580="základní",J580,0)</f>
        <v>50590.98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8" t="s">
        <v>79</v>
      </c>
      <c r="BK580" s="144">
        <f>ROUND(I580*H580,2)</f>
        <v>50590.98</v>
      </c>
      <c r="BL580" s="18" t="s">
        <v>168</v>
      </c>
      <c r="BM580" s="143" t="s">
        <v>2287</v>
      </c>
    </row>
    <row r="581" spans="2:65" s="1" customFormat="1">
      <c r="B581" s="33"/>
      <c r="D581" s="145" t="s">
        <v>152</v>
      </c>
      <c r="F581" s="146" t="s">
        <v>1862</v>
      </c>
      <c r="I581" s="147"/>
      <c r="L581" s="33"/>
      <c r="M581" s="148"/>
      <c r="T581" s="54"/>
      <c r="AT581" s="18" t="s">
        <v>152</v>
      </c>
      <c r="AU581" s="18" t="s">
        <v>81</v>
      </c>
    </row>
    <row r="582" spans="2:65" s="12" customFormat="1">
      <c r="B582" s="159"/>
      <c r="D582" s="160" t="s">
        <v>158</v>
      </c>
      <c r="E582" s="161" t="s">
        <v>19</v>
      </c>
      <c r="F582" s="162" t="s">
        <v>246</v>
      </c>
      <c r="H582" s="161" t="s">
        <v>19</v>
      </c>
      <c r="I582" s="163"/>
      <c r="L582" s="159"/>
      <c r="M582" s="164"/>
      <c r="T582" s="165"/>
      <c r="AT582" s="161" t="s">
        <v>158</v>
      </c>
      <c r="AU582" s="161" t="s">
        <v>81</v>
      </c>
      <c r="AV582" s="12" t="s">
        <v>79</v>
      </c>
      <c r="AW582" s="12" t="s">
        <v>33</v>
      </c>
      <c r="AX582" s="12" t="s">
        <v>72</v>
      </c>
      <c r="AY582" s="161" t="s">
        <v>143</v>
      </c>
    </row>
    <row r="583" spans="2:65" s="12" customFormat="1">
      <c r="B583" s="159"/>
      <c r="D583" s="160" t="s">
        <v>158</v>
      </c>
      <c r="E583" s="161" t="s">
        <v>19</v>
      </c>
      <c r="F583" s="162" t="s">
        <v>467</v>
      </c>
      <c r="H583" s="161" t="s">
        <v>19</v>
      </c>
      <c r="I583" s="163"/>
      <c r="L583" s="159"/>
      <c r="M583" s="164"/>
      <c r="T583" s="165"/>
      <c r="AT583" s="161" t="s">
        <v>158</v>
      </c>
      <c r="AU583" s="161" t="s">
        <v>81</v>
      </c>
      <c r="AV583" s="12" t="s">
        <v>79</v>
      </c>
      <c r="AW583" s="12" t="s">
        <v>33</v>
      </c>
      <c r="AX583" s="12" t="s">
        <v>72</v>
      </c>
      <c r="AY583" s="161" t="s">
        <v>143</v>
      </c>
    </row>
    <row r="584" spans="2:65" s="12" customFormat="1">
      <c r="B584" s="159"/>
      <c r="D584" s="160" t="s">
        <v>158</v>
      </c>
      <c r="E584" s="161" t="s">
        <v>19</v>
      </c>
      <c r="F584" s="162" t="s">
        <v>498</v>
      </c>
      <c r="H584" s="161" t="s">
        <v>19</v>
      </c>
      <c r="I584" s="163"/>
      <c r="L584" s="159"/>
      <c r="M584" s="164"/>
      <c r="T584" s="165"/>
      <c r="AT584" s="161" t="s">
        <v>158</v>
      </c>
      <c r="AU584" s="161" t="s">
        <v>81</v>
      </c>
      <c r="AV584" s="12" t="s">
        <v>79</v>
      </c>
      <c r="AW584" s="12" t="s">
        <v>33</v>
      </c>
      <c r="AX584" s="12" t="s">
        <v>72</v>
      </c>
      <c r="AY584" s="161" t="s">
        <v>143</v>
      </c>
    </row>
    <row r="585" spans="2:65" s="12" customFormat="1">
      <c r="B585" s="159"/>
      <c r="D585" s="160" t="s">
        <v>158</v>
      </c>
      <c r="E585" s="161" t="s">
        <v>19</v>
      </c>
      <c r="F585" s="162" t="s">
        <v>1627</v>
      </c>
      <c r="H585" s="161" t="s">
        <v>19</v>
      </c>
      <c r="I585" s="163"/>
      <c r="L585" s="159"/>
      <c r="M585" s="164"/>
      <c r="T585" s="165"/>
      <c r="AT585" s="161" t="s">
        <v>158</v>
      </c>
      <c r="AU585" s="161" t="s">
        <v>81</v>
      </c>
      <c r="AV585" s="12" t="s">
        <v>79</v>
      </c>
      <c r="AW585" s="12" t="s">
        <v>33</v>
      </c>
      <c r="AX585" s="12" t="s">
        <v>72</v>
      </c>
      <c r="AY585" s="161" t="s">
        <v>143</v>
      </c>
    </row>
    <row r="586" spans="2:65" s="12" customFormat="1">
      <c r="B586" s="159"/>
      <c r="D586" s="160" t="s">
        <v>158</v>
      </c>
      <c r="E586" s="161" t="s">
        <v>19</v>
      </c>
      <c r="F586" s="162" t="s">
        <v>1613</v>
      </c>
      <c r="H586" s="161" t="s">
        <v>19</v>
      </c>
      <c r="I586" s="163"/>
      <c r="L586" s="159"/>
      <c r="M586" s="164"/>
      <c r="T586" s="165"/>
      <c r="AT586" s="161" t="s">
        <v>158</v>
      </c>
      <c r="AU586" s="161" t="s">
        <v>81</v>
      </c>
      <c r="AV586" s="12" t="s">
        <v>79</v>
      </c>
      <c r="AW586" s="12" t="s">
        <v>33</v>
      </c>
      <c r="AX586" s="12" t="s">
        <v>72</v>
      </c>
      <c r="AY586" s="161" t="s">
        <v>143</v>
      </c>
    </row>
    <row r="587" spans="2:65" s="13" customFormat="1">
      <c r="B587" s="166"/>
      <c r="D587" s="160" t="s">
        <v>158</v>
      </c>
      <c r="E587" s="167" t="s">
        <v>19</v>
      </c>
      <c r="F587" s="168" t="s">
        <v>2078</v>
      </c>
      <c r="H587" s="169">
        <v>72.27</v>
      </c>
      <c r="I587" s="170"/>
      <c r="L587" s="166"/>
      <c r="M587" s="171"/>
      <c r="T587" s="172"/>
      <c r="AT587" s="167" t="s">
        <v>158</v>
      </c>
      <c r="AU587" s="167" t="s">
        <v>81</v>
      </c>
      <c r="AV587" s="13" t="s">
        <v>81</v>
      </c>
      <c r="AW587" s="13" t="s">
        <v>33</v>
      </c>
      <c r="AX587" s="13" t="s">
        <v>72</v>
      </c>
      <c r="AY587" s="167" t="s">
        <v>143</v>
      </c>
    </row>
    <row r="588" spans="2:65" s="13" customFormat="1">
      <c r="B588" s="166"/>
      <c r="D588" s="160" t="s">
        <v>158</v>
      </c>
      <c r="E588" s="167" t="s">
        <v>19</v>
      </c>
      <c r="F588" s="168" t="s">
        <v>2079</v>
      </c>
      <c r="H588" s="169">
        <v>4</v>
      </c>
      <c r="I588" s="170"/>
      <c r="L588" s="166"/>
      <c r="M588" s="171"/>
      <c r="T588" s="172"/>
      <c r="AT588" s="167" t="s">
        <v>158</v>
      </c>
      <c r="AU588" s="167" t="s">
        <v>81</v>
      </c>
      <c r="AV588" s="13" t="s">
        <v>81</v>
      </c>
      <c r="AW588" s="13" t="s">
        <v>33</v>
      </c>
      <c r="AX588" s="13" t="s">
        <v>72</v>
      </c>
      <c r="AY588" s="167" t="s">
        <v>143</v>
      </c>
    </row>
    <row r="589" spans="2:65" s="15" customFormat="1">
      <c r="B589" s="186"/>
      <c r="D589" s="160" t="s">
        <v>158</v>
      </c>
      <c r="E589" s="187" t="s">
        <v>19</v>
      </c>
      <c r="F589" s="188" t="s">
        <v>533</v>
      </c>
      <c r="H589" s="189">
        <v>76.27</v>
      </c>
      <c r="I589" s="190"/>
      <c r="L589" s="186"/>
      <c r="M589" s="191"/>
      <c r="T589" s="192"/>
      <c r="AT589" s="187" t="s">
        <v>158</v>
      </c>
      <c r="AU589" s="187" t="s">
        <v>81</v>
      </c>
      <c r="AV589" s="15" t="s">
        <v>163</v>
      </c>
      <c r="AW589" s="15" t="s">
        <v>33</v>
      </c>
      <c r="AX589" s="15" t="s">
        <v>72</v>
      </c>
      <c r="AY589" s="187" t="s">
        <v>143</v>
      </c>
    </row>
    <row r="590" spans="2:65" s="12" customFormat="1">
      <c r="B590" s="159"/>
      <c r="D590" s="160" t="s">
        <v>158</v>
      </c>
      <c r="E590" s="161" t="s">
        <v>19</v>
      </c>
      <c r="F590" s="162" t="s">
        <v>2066</v>
      </c>
      <c r="H590" s="161" t="s">
        <v>19</v>
      </c>
      <c r="I590" s="163"/>
      <c r="L590" s="159"/>
      <c r="M590" s="164"/>
      <c r="T590" s="165"/>
      <c r="AT590" s="161" t="s">
        <v>158</v>
      </c>
      <c r="AU590" s="161" t="s">
        <v>81</v>
      </c>
      <c r="AV590" s="12" t="s">
        <v>79</v>
      </c>
      <c r="AW590" s="12" t="s">
        <v>33</v>
      </c>
      <c r="AX590" s="12" t="s">
        <v>72</v>
      </c>
      <c r="AY590" s="161" t="s">
        <v>143</v>
      </c>
    </row>
    <row r="591" spans="2:65" s="13" customFormat="1">
      <c r="B591" s="166"/>
      <c r="D591" s="160" t="s">
        <v>158</v>
      </c>
      <c r="E591" s="167" t="s">
        <v>19</v>
      </c>
      <c r="F591" s="168" t="s">
        <v>1628</v>
      </c>
      <c r="H591" s="169">
        <v>35</v>
      </c>
      <c r="I591" s="170"/>
      <c r="L591" s="166"/>
      <c r="M591" s="171"/>
      <c r="T591" s="172"/>
      <c r="AT591" s="167" t="s">
        <v>158</v>
      </c>
      <c r="AU591" s="167" t="s">
        <v>81</v>
      </c>
      <c r="AV591" s="13" t="s">
        <v>81</v>
      </c>
      <c r="AW591" s="13" t="s">
        <v>33</v>
      </c>
      <c r="AX591" s="13" t="s">
        <v>72</v>
      </c>
      <c r="AY591" s="167" t="s">
        <v>143</v>
      </c>
    </row>
    <row r="592" spans="2:65" s="13" customFormat="1">
      <c r="B592" s="166"/>
      <c r="D592" s="160" t="s">
        <v>158</v>
      </c>
      <c r="E592" s="167" t="s">
        <v>19</v>
      </c>
      <c r="F592" s="168" t="s">
        <v>2080</v>
      </c>
      <c r="H592" s="169">
        <v>24</v>
      </c>
      <c r="I592" s="170"/>
      <c r="L592" s="166"/>
      <c r="M592" s="171"/>
      <c r="T592" s="172"/>
      <c r="AT592" s="167" t="s">
        <v>158</v>
      </c>
      <c r="AU592" s="167" t="s">
        <v>81</v>
      </c>
      <c r="AV592" s="13" t="s">
        <v>81</v>
      </c>
      <c r="AW592" s="13" t="s">
        <v>33</v>
      </c>
      <c r="AX592" s="13" t="s">
        <v>72</v>
      </c>
      <c r="AY592" s="167" t="s">
        <v>143</v>
      </c>
    </row>
    <row r="593" spans="2:65" s="15" customFormat="1">
      <c r="B593" s="186"/>
      <c r="D593" s="160" t="s">
        <v>158</v>
      </c>
      <c r="E593" s="187" t="s">
        <v>19</v>
      </c>
      <c r="F593" s="188" t="s">
        <v>533</v>
      </c>
      <c r="H593" s="189">
        <v>59</v>
      </c>
      <c r="I593" s="190"/>
      <c r="L593" s="186"/>
      <c r="M593" s="191"/>
      <c r="T593" s="192"/>
      <c r="AT593" s="187" t="s">
        <v>158</v>
      </c>
      <c r="AU593" s="187" t="s">
        <v>81</v>
      </c>
      <c r="AV593" s="15" t="s">
        <v>163</v>
      </c>
      <c r="AW593" s="15" t="s">
        <v>33</v>
      </c>
      <c r="AX593" s="15" t="s">
        <v>72</v>
      </c>
      <c r="AY593" s="187" t="s">
        <v>143</v>
      </c>
    </row>
    <row r="594" spans="2:65" s="14" customFormat="1">
      <c r="B594" s="173"/>
      <c r="D594" s="160" t="s">
        <v>158</v>
      </c>
      <c r="E594" s="174" t="s">
        <v>19</v>
      </c>
      <c r="F594" s="175" t="s">
        <v>267</v>
      </c>
      <c r="H594" s="176">
        <v>135.26999999999998</v>
      </c>
      <c r="I594" s="177"/>
      <c r="L594" s="173"/>
      <c r="M594" s="178"/>
      <c r="T594" s="179"/>
      <c r="AT594" s="174" t="s">
        <v>158</v>
      </c>
      <c r="AU594" s="174" t="s">
        <v>81</v>
      </c>
      <c r="AV594" s="14" t="s">
        <v>168</v>
      </c>
      <c r="AW594" s="14" t="s">
        <v>33</v>
      </c>
      <c r="AX594" s="14" t="s">
        <v>79</v>
      </c>
      <c r="AY594" s="174" t="s">
        <v>143</v>
      </c>
    </row>
    <row r="595" spans="2:65" s="1" customFormat="1" ht="24.15" customHeight="1">
      <c r="B595" s="33"/>
      <c r="C595" s="132" t="s">
        <v>930</v>
      </c>
      <c r="D595" s="132" t="s">
        <v>146</v>
      </c>
      <c r="E595" s="133" t="s">
        <v>1863</v>
      </c>
      <c r="F595" s="134" t="s">
        <v>1864</v>
      </c>
      <c r="G595" s="135" t="s">
        <v>494</v>
      </c>
      <c r="H595" s="136">
        <v>70.319999999999993</v>
      </c>
      <c r="I595" s="137">
        <v>352</v>
      </c>
      <c r="J595" s="138">
        <f>ROUND(I595*H595,2)</f>
        <v>24752.639999999999</v>
      </c>
      <c r="K595" s="134" t="s">
        <v>150</v>
      </c>
      <c r="L595" s="33"/>
      <c r="M595" s="139" t="s">
        <v>19</v>
      </c>
      <c r="N595" s="140" t="s">
        <v>43</v>
      </c>
      <c r="P595" s="141">
        <f>O595*H595</f>
        <v>0</v>
      </c>
      <c r="Q595" s="141">
        <v>0</v>
      </c>
      <c r="R595" s="141">
        <f>Q595*H595</f>
        <v>0</v>
      </c>
      <c r="S595" s="141">
        <v>0</v>
      </c>
      <c r="T595" s="142">
        <f>S595*H595</f>
        <v>0</v>
      </c>
      <c r="AR595" s="143" t="s">
        <v>168</v>
      </c>
      <c r="AT595" s="143" t="s">
        <v>146</v>
      </c>
      <c r="AU595" s="143" t="s">
        <v>81</v>
      </c>
      <c r="AY595" s="18" t="s">
        <v>143</v>
      </c>
      <c r="BE595" s="144">
        <f>IF(N595="základní",J595,0)</f>
        <v>24752.639999999999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8" t="s">
        <v>79</v>
      </c>
      <c r="BK595" s="144">
        <f>ROUND(I595*H595,2)</f>
        <v>24752.639999999999</v>
      </c>
      <c r="BL595" s="18" t="s">
        <v>168</v>
      </c>
      <c r="BM595" s="143" t="s">
        <v>2288</v>
      </c>
    </row>
    <row r="596" spans="2:65" s="1" customFormat="1">
      <c r="B596" s="33"/>
      <c r="D596" s="145" t="s">
        <v>152</v>
      </c>
      <c r="F596" s="146" t="s">
        <v>1866</v>
      </c>
      <c r="I596" s="147"/>
      <c r="L596" s="33"/>
      <c r="M596" s="148"/>
      <c r="T596" s="54"/>
      <c r="AT596" s="18" t="s">
        <v>152</v>
      </c>
      <c r="AU596" s="18" t="s">
        <v>81</v>
      </c>
    </row>
    <row r="597" spans="2:65" s="13" customFormat="1">
      <c r="B597" s="166"/>
      <c r="D597" s="160" t="s">
        <v>158</v>
      </c>
      <c r="E597" s="167" t="s">
        <v>19</v>
      </c>
      <c r="F597" s="168" t="s">
        <v>2280</v>
      </c>
      <c r="H597" s="169">
        <v>70.319999999999993</v>
      </c>
      <c r="I597" s="170"/>
      <c r="L597" s="166"/>
      <c r="M597" s="171"/>
      <c r="T597" s="172"/>
      <c r="AT597" s="167" t="s">
        <v>158</v>
      </c>
      <c r="AU597" s="167" t="s">
        <v>81</v>
      </c>
      <c r="AV597" s="13" t="s">
        <v>81</v>
      </c>
      <c r="AW597" s="13" t="s">
        <v>33</v>
      </c>
      <c r="AX597" s="13" t="s">
        <v>79</v>
      </c>
      <c r="AY597" s="167" t="s">
        <v>143</v>
      </c>
    </row>
    <row r="598" spans="2:65" s="11" customFormat="1" ht="22.8" customHeight="1">
      <c r="B598" s="120"/>
      <c r="D598" s="121" t="s">
        <v>71</v>
      </c>
      <c r="E598" s="130" t="s">
        <v>144</v>
      </c>
      <c r="F598" s="130" t="s">
        <v>145</v>
      </c>
      <c r="I598" s="123"/>
      <c r="J598" s="131">
        <f>BK598</f>
        <v>385401.56</v>
      </c>
      <c r="L598" s="120"/>
      <c r="M598" s="125"/>
      <c r="P598" s="126">
        <f>SUM(P599:P777)</f>
        <v>0</v>
      </c>
      <c r="R598" s="126">
        <f>SUM(R599:R777)</f>
        <v>1.7685899799999998</v>
      </c>
      <c r="T598" s="127">
        <f>SUM(T599:T777)</f>
        <v>3.7499999999999999E-3</v>
      </c>
      <c r="AR598" s="121" t="s">
        <v>79</v>
      </c>
      <c r="AT598" s="128" t="s">
        <v>71</v>
      </c>
      <c r="AU598" s="128" t="s">
        <v>79</v>
      </c>
      <c r="AY598" s="121" t="s">
        <v>143</v>
      </c>
      <c r="BK598" s="129">
        <f>SUM(BK599:BK777)</f>
        <v>385401.56</v>
      </c>
    </row>
    <row r="599" spans="2:65" s="1" customFormat="1" ht="24.15" customHeight="1">
      <c r="B599" s="33"/>
      <c r="C599" s="132" t="s">
        <v>934</v>
      </c>
      <c r="D599" s="132" t="s">
        <v>146</v>
      </c>
      <c r="E599" s="133" t="s">
        <v>2289</v>
      </c>
      <c r="F599" s="134" t="s">
        <v>2290</v>
      </c>
      <c r="G599" s="135" t="s">
        <v>149</v>
      </c>
      <c r="H599" s="136">
        <v>1</v>
      </c>
      <c r="I599" s="137">
        <v>3220</v>
      </c>
      <c r="J599" s="138">
        <f>ROUND(I599*H599,2)</f>
        <v>3220</v>
      </c>
      <c r="K599" s="134" t="s">
        <v>150</v>
      </c>
      <c r="L599" s="33"/>
      <c r="M599" s="139" t="s">
        <v>19</v>
      </c>
      <c r="N599" s="140" t="s">
        <v>43</v>
      </c>
      <c r="P599" s="141">
        <f>O599*H599</f>
        <v>0</v>
      </c>
      <c r="Q599" s="141">
        <v>2.82E-3</v>
      </c>
      <c r="R599" s="141">
        <f>Q599*H599</f>
        <v>2.82E-3</v>
      </c>
      <c r="S599" s="141">
        <v>0</v>
      </c>
      <c r="T599" s="142">
        <f>S599*H599</f>
        <v>0</v>
      </c>
      <c r="AR599" s="143" t="s">
        <v>168</v>
      </c>
      <c r="AT599" s="143" t="s">
        <v>146</v>
      </c>
      <c r="AU599" s="143" t="s">
        <v>81</v>
      </c>
      <c r="AY599" s="18" t="s">
        <v>143</v>
      </c>
      <c r="BE599" s="144">
        <f>IF(N599="základní",J599,0)</f>
        <v>3220</v>
      </c>
      <c r="BF599" s="144">
        <f>IF(N599="snížená",J599,0)</f>
        <v>0</v>
      </c>
      <c r="BG599" s="144">
        <f>IF(N599="zákl. přenesená",J599,0)</f>
        <v>0</v>
      </c>
      <c r="BH599" s="144">
        <f>IF(N599="sníž. přenesená",J599,0)</f>
        <v>0</v>
      </c>
      <c r="BI599" s="144">
        <f>IF(N599="nulová",J599,0)</f>
        <v>0</v>
      </c>
      <c r="BJ599" s="18" t="s">
        <v>79</v>
      </c>
      <c r="BK599" s="144">
        <f>ROUND(I599*H599,2)</f>
        <v>3220</v>
      </c>
      <c r="BL599" s="18" t="s">
        <v>168</v>
      </c>
      <c r="BM599" s="143" t="s">
        <v>2291</v>
      </c>
    </row>
    <row r="600" spans="2:65" s="1" customFormat="1">
      <c r="B600" s="33"/>
      <c r="D600" s="145" t="s">
        <v>152</v>
      </c>
      <c r="F600" s="146" t="s">
        <v>2292</v>
      </c>
      <c r="I600" s="147"/>
      <c r="L600" s="33"/>
      <c r="M600" s="148"/>
      <c r="T600" s="54"/>
      <c r="AT600" s="18" t="s">
        <v>152</v>
      </c>
      <c r="AU600" s="18" t="s">
        <v>81</v>
      </c>
    </row>
    <row r="601" spans="2:65" s="12" customFormat="1">
      <c r="B601" s="159"/>
      <c r="D601" s="160" t="s">
        <v>158</v>
      </c>
      <c r="E601" s="161" t="s">
        <v>19</v>
      </c>
      <c r="F601" s="162" t="s">
        <v>246</v>
      </c>
      <c r="H601" s="161" t="s">
        <v>19</v>
      </c>
      <c r="I601" s="163"/>
      <c r="L601" s="159"/>
      <c r="M601" s="164"/>
      <c r="T601" s="165"/>
      <c r="AT601" s="161" t="s">
        <v>158</v>
      </c>
      <c r="AU601" s="161" t="s">
        <v>81</v>
      </c>
      <c r="AV601" s="12" t="s">
        <v>79</v>
      </c>
      <c r="AW601" s="12" t="s">
        <v>33</v>
      </c>
      <c r="AX601" s="12" t="s">
        <v>72</v>
      </c>
      <c r="AY601" s="161" t="s">
        <v>143</v>
      </c>
    </row>
    <row r="602" spans="2:65" s="12" customFormat="1">
      <c r="B602" s="159"/>
      <c r="D602" s="160" t="s">
        <v>158</v>
      </c>
      <c r="E602" s="161" t="s">
        <v>19</v>
      </c>
      <c r="F602" s="162" t="s">
        <v>859</v>
      </c>
      <c r="H602" s="161" t="s">
        <v>19</v>
      </c>
      <c r="I602" s="163"/>
      <c r="L602" s="159"/>
      <c r="M602" s="164"/>
      <c r="T602" s="165"/>
      <c r="AT602" s="161" t="s">
        <v>158</v>
      </c>
      <c r="AU602" s="161" t="s">
        <v>81</v>
      </c>
      <c r="AV602" s="12" t="s">
        <v>79</v>
      </c>
      <c r="AW602" s="12" t="s">
        <v>33</v>
      </c>
      <c r="AX602" s="12" t="s">
        <v>72</v>
      </c>
      <c r="AY602" s="161" t="s">
        <v>143</v>
      </c>
    </row>
    <row r="603" spans="2:65" s="13" customFormat="1">
      <c r="B603" s="166"/>
      <c r="D603" s="160" t="s">
        <v>158</v>
      </c>
      <c r="E603" s="167" t="s">
        <v>19</v>
      </c>
      <c r="F603" s="168" t="s">
        <v>79</v>
      </c>
      <c r="H603" s="169">
        <v>1</v>
      </c>
      <c r="I603" s="170"/>
      <c r="L603" s="166"/>
      <c r="M603" s="171"/>
      <c r="T603" s="172"/>
      <c r="AT603" s="167" t="s">
        <v>158</v>
      </c>
      <c r="AU603" s="167" t="s">
        <v>81</v>
      </c>
      <c r="AV603" s="13" t="s">
        <v>81</v>
      </c>
      <c r="AW603" s="13" t="s">
        <v>33</v>
      </c>
      <c r="AX603" s="13" t="s">
        <v>79</v>
      </c>
      <c r="AY603" s="167" t="s">
        <v>143</v>
      </c>
    </row>
    <row r="604" spans="2:65" s="12" customFormat="1">
      <c r="B604" s="159"/>
      <c r="D604" s="160" t="s">
        <v>158</v>
      </c>
      <c r="E604" s="161" t="s">
        <v>19</v>
      </c>
      <c r="F604" s="162" t="s">
        <v>161</v>
      </c>
      <c r="H604" s="161" t="s">
        <v>19</v>
      </c>
      <c r="I604" s="163"/>
      <c r="L604" s="159"/>
      <c r="M604" s="164"/>
      <c r="T604" s="165"/>
      <c r="AT604" s="161" t="s">
        <v>158</v>
      </c>
      <c r="AU604" s="161" t="s">
        <v>81</v>
      </c>
      <c r="AV604" s="12" t="s">
        <v>79</v>
      </c>
      <c r="AW604" s="12" t="s">
        <v>33</v>
      </c>
      <c r="AX604" s="12" t="s">
        <v>72</v>
      </c>
      <c r="AY604" s="161" t="s">
        <v>143</v>
      </c>
    </row>
    <row r="605" spans="2:65" s="1" customFormat="1" ht="16.5" customHeight="1">
      <c r="B605" s="33"/>
      <c r="C605" s="149" t="s">
        <v>940</v>
      </c>
      <c r="D605" s="149" t="s">
        <v>154</v>
      </c>
      <c r="E605" s="150" t="s">
        <v>2293</v>
      </c>
      <c r="F605" s="151" t="s">
        <v>2294</v>
      </c>
      <c r="G605" s="152" t="s">
        <v>149</v>
      </c>
      <c r="H605" s="153">
        <v>1</v>
      </c>
      <c r="I605" s="154">
        <v>3584</v>
      </c>
      <c r="J605" s="155">
        <f>ROUND(I605*H605,2)</f>
        <v>3584</v>
      </c>
      <c r="K605" s="151" t="s">
        <v>150</v>
      </c>
      <c r="L605" s="156"/>
      <c r="M605" s="157" t="s">
        <v>19</v>
      </c>
      <c r="N605" s="158" t="s">
        <v>43</v>
      </c>
      <c r="P605" s="141">
        <f>O605*H605</f>
        <v>0</v>
      </c>
      <c r="Q605" s="141">
        <v>1.37E-2</v>
      </c>
      <c r="R605" s="141">
        <f>Q605*H605</f>
        <v>1.37E-2</v>
      </c>
      <c r="S605" s="141">
        <v>0</v>
      </c>
      <c r="T605" s="142">
        <f>S605*H605</f>
        <v>0</v>
      </c>
      <c r="AR605" s="143" t="s">
        <v>144</v>
      </c>
      <c r="AT605" s="143" t="s">
        <v>154</v>
      </c>
      <c r="AU605" s="143" t="s">
        <v>81</v>
      </c>
      <c r="AY605" s="18" t="s">
        <v>143</v>
      </c>
      <c r="BE605" s="144">
        <f>IF(N605="základní",J605,0)</f>
        <v>3584</v>
      </c>
      <c r="BF605" s="144">
        <f>IF(N605="snížená",J605,0)</f>
        <v>0</v>
      </c>
      <c r="BG605" s="144">
        <f>IF(N605="zákl. přenesená",J605,0)</f>
        <v>0</v>
      </c>
      <c r="BH605" s="144">
        <f>IF(N605="sníž. přenesená",J605,0)</f>
        <v>0</v>
      </c>
      <c r="BI605" s="144">
        <f>IF(N605="nulová",J605,0)</f>
        <v>0</v>
      </c>
      <c r="BJ605" s="18" t="s">
        <v>79</v>
      </c>
      <c r="BK605" s="144">
        <f>ROUND(I605*H605,2)</f>
        <v>3584</v>
      </c>
      <c r="BL605" s="18" t="s">
        <v>168</v>
      </c>
      <c r="BM605" s="143" t="s">
        <v>2295</v>
      </c>
    </row>
    <row r="606" spans="2:65" s="1" customFormat="1" ht="24.15" customHeight="1">
      <c r="B606" s="33"/>
      <c r="C606" s="132" t="s">
        <v>944</v>
      </c>
      <c r="D606" s="132" t="s">
        <v>146</v>
      </c>
      <c r="E606" s="133" t="s">
        <v>1875</v>
      </c>
      <c r="F606" s="134" t="s">
        <v>1876</v>
      </c>
      <c r="G606" s="135" t="s">
        <v>149</v>
      </c>
      <c r="H606" s="136">
        <v>2</v>
      </c>
      <c r="I606" s="137">
        <v>4340</v>
      </c>
      <c r="J606" s="138">
        <f>ROUND(I606*H606,2)</f>
        <v>8680</v>
      </c>
      <c r="K606" s="134" t="s">
        <v>150</v>
      </c>
      <c r="L606" s="33"/>
      <c r="M606" s="139" t="s">
        <v>19</v>
      </c>
      <c r="N606" s="140" t="s">
        <v>43</v>
      </c>
      <c r="P606" s="141">
        <f>O606*H606</f>
        <v>0</v>
      </c>
      <c r="Q606" s="141">
        <v>3.6600000000000001E-3</v>
      </c>
      <c r="R606" s="141">
        <f>Q606*H606</f>
        <v>7.3200000000000001E-3</v>
      </c>
      <c r="S606" s="141">
        <v>0</v>
      </c>
      <c r="T606" s="142">
        <f>S606*H606</f>
        <v>0</v>
      </c>
      <c r="AR606" s="143" t="s">
        <v>168</v>
      </c>
      <c r="AT606" s="143" t="s">
        <v>146</v>
      </c>
      <c r="AU606" s="143" t="s">
        <v>81</v>
      </c>
      <c r="AY606" s="18" t="s">
        <v>143</v>
      </c>
      <c r="BE606" s="144">
        <f>IF(N606="základní",J606,0)</f>
        <v>8680</v>
      </c>
      <c r="BF606" s="144">
        <f>IF(N606="snížená",J606,0)</f>
        <v>0</v>
      </c>
      <c r="BG606" s="144">
        <f>IF(N606="zákl. přenesená",J606,0)</f>
        <v>0</v>
      </c>
      <c r="BH606" s="144">
        <f>IF(N606="sníž. přenesená",J606,0)</f>
        <v>0</v>
      </c>
      <c r="BI606" s="144">
        <f>IF(N606="nulová",J606,0)</f>
        <v>0</v>
      </c>
      <c r="BJ606" s="18" t="s">
        <v>79</v>
      </c>
      <c r="BK606" s="144">
        <f>ROUND(I606*H606,2)</f>
        <v>8680</v>
      </c>
      <c r="BL606" s="18" t="s">
        <v>168</v>
      </c>
      <c r="BM606" s="143" t="s">
        <v>2296</v>
      </c>
    </row>
    <row r="607" spans="2:65" s="1" customFormat="1">
      <c r="B607" s="33"/>
      <c r="D607" s="145" t="s">
        <v>152</v>
      </c>
      <c r="F607" s="146" t="s">
        <v>1878</v>
      </c>
      <c r="I607" s="147"/>
      <c r="L607" s="33"/>
      <c r="M607" s="148"/>
      <c r="T607" s="54"/>
      <c r="AT607" s="18" t="s">
        <v>152</v>
      </c>
      <c r="AU607" s="18" t="s">
        <v>81</v>
      </c>
    </row>
    <row r="608" spans="2:65" s="1" customFormat="1" ht="16.5" customHeight="1">
      <c r="B608" s="33"/>
      <c r="C608" s="149" t="s">
        <v>949</v>
      </c>
      <c r="D608" s="149" t="s">
        <v>154</v>
      </c>
      <c r="E608" s="150" t="s">
        <v>1879</v>
      </c>
      <c r="F608" s="151" t="s">
        <v>1880</v>
      </c>
      <c r="G608" s="152" t="s">
        <v>149</v>
      </c>
      <c r="H608" s="153">
        <v>1</v>
      </c>
      <c r="I608" s="154">
        <v>7992</v>
      </c>
      <c r="J608" s="155">
        <f>ROUND(I608*H608,2)</f>
        <v>7992</v>
      </c>
      <c r="K608" s="151" t="s">
        <v>150</v>
      </c>
      <c r="L608" s="156"/>
      <c r="M608" s="157" t="s">
        <v>19</v>
      </c>
      <c r="N608" s="158" t="s">
        <v>43</v>
      </c>
      <c r="P608" s="141">
        <f>O608*H608</f>
        <v>0</v>
      </c>
      <c r="Q608" s="141">
        <v>2.76E-2</v>
      </c>
      <c r="R608" s="141">
        <f>Q608*H608</f>
        <v>2.76E-2</v>
      </c>
      <c r="S608" s="141">
        <v>0</v>
      </c>
      <c r="T608" s="142">
        <f>S608*H608</f>
        <v>0</v>
      </c>
      <c r="AR608" s="143" t="s">
        <v>144</v>
      </c>
      <c r="AT608" s="143" t="s">
        <v>154</v>
      </c>
      <c r="AU608" s="143" t="s">
        <v>81</v>
      </c>
      <c r="AY608" s="18" t="s">
        <v>143</v>
      </c>
      <c r="BE608" s="144">
        <f>IF(N608="základní",J608,0)</f>
        <v>7992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8" t="s">
        <v>79</v>
      </c>
      <c r="BK608" s="144">
        <f>ROUND(I608*H608,2)</f>
        <v>7992</v>
      </c>
      <c r="BL608" s="18" t="s">
        <v>168</v>
      </c>
      <c r="BM608" s="143" t="s">
        <v>2297</v>
      </c>
    </row>
    <row r="609" spans="2:65" s="12" customFormat="1">
      <c r="B609" s="159"/>
      <c r="D609" s="160" t="s">
        <v>158</v>
      </c>
      <c r="E609" s="161" t="s">
        <v>19</v>
      </c>
      <c r="F609" s="162" t="s">
        <v>246</v>
      </c>
      <c r="H609" s="161" t="s">
        <v>19</v>
      </c>
      <c r="I609" s="163"/>
      <c r="L609" s="159"/>
      <c r="M609" s="164"/>
      <c r="T609" s="165"/>
      <c r="AT609" s="161" t="s">
        <v>158</v>
      </c>
      <c r="AU609" s="161" t="s">
        <v>81</v>
      </c>
      <c r="AV609" s="12" t="s">
        <v>79</v>
      </c>
      <c r="AW609" s="12" t="s">
        <v>33</v>
      </c>
      <c r="AX609" s="12" t="s">
        <v>72</v>
      </c>
      <c r="AY609" s="161" t="s">
        <v>143</v>
      </c>
    </row>
    <row r="610" spans="2:65" s="12" customFormat="1">
      <c r="B610" s="159"/>
      <c r="D610" s="160" t="s">
        <v>158</v>
      </c>
      <c r="E610" s="161" t="s">
        <v>19</v>
      </c>
      <c r="F610" s="162" t="s">
        <v>859</v>
      </c>
      <c r="H610" s="161" t="s">
        <v>19</v>
      </c>
      <c r="I610" s="163"/>
      <c r="L610" s="159"/>
      <c r="M610" s="164"/>
      <c r="T610" s="165"/>
      <c r="AT610" s="161" t="s">
        <v>158</v>
      </c>
      <c r="AU610" s="161" t="s">
        <v>81</v>
      </c>
      <c r="AV610" s="12" t="s">
        <v>79</v>
      </c>
      <c r="AW610" s="12" t="s">
        <v>33</v>
      </c>
      <c r="AX610" s="12" t="s">
        <v>72</v>
      </c>
      <c r="AY610" s="161" t="s">
        <v>143</v>
      </c>
    </row>
    <row r="611" spans="2:65" s="13" customFormat="1">
      <c r="B611" s="166"/>
      <c r="D611" s="160" t="s">
        <v>158</v>
      </c>
      <c r="E611" s="167" t="s">
        <v>19</v>
      </c>
      <c r="F611" s="168" t="s">
        <v>79</v>
      </c>
      <c r="H611" s="169">
        <v>1</v>
      </c>
      <c r="I611" s="170"/>
      <c r="L611" s="166"/>
      <c r="M611" s="171"/>
      <c r="T611" s="172"/>
      <c r="AT611" s="167" t="s">
        <v>158</v>
      </c>
      <c r="AU611" s="167" t="s">
        <v>81</v>
      </c>
      <c r="AV611" s="13" t="s">
        <v>81</v>
      </c>
      <c r="AW611" s="13" t="s">
        <v>33</v>
      </c>
      <c r="AX611" s="13" t="s">
        <v>79</v>
      </c>
      <c r="AY611" s="167" t="s">
        <v>143</v>
      </c>
    </row>
    <row r="612" spans="2:65" s="12" customFormat="1">
      <c r="B612" s="159"/>
      <c r="D612" s="160" t="s">
        <v>158</v>
      </c>
      <c r="E612" s="161" t="s">
        <v>19</v>
      </c>
      <c r="F612" s="162" t="s">
        <v>161</v>
      </c>
      <c r="H612" s="161" t="s">
        <v>19</v>
      </c>
      <c r="I612" s="163"/>
      <c r="L612" s="159"/>
      <c r="M612" s="164"/>
      <c r="T612" s="165"/>
      <c r="AT612" s="161" t="s">
        <v>158</v>
      </c>
      <c r="AU612" s="161" t="s">
        <v>81</v>
      </c>
      <c r="AV612" s="12" t="s">
        <v>79</v>
      </c>
      <c r="AW612" s="12" t="s">
        <v>33</v>
      </c>
      <c r="AX612" s="12" t="s">
        <v>72</v>
      </c>
      <c r="AY612" s="161" t="s">
        <v>143</v>
      </c>
    </row>
    <row r="613" spans="2:65" s="1" customFormat="1" ht="16.5" customHeight="1">
      <c r="B613" s="33"/>
      <c r="C613" s="149" t="s">
        <v>953</v>
      </c>
      <c r="D613" s="149" t="s">
        <v>154</v>
      </c>
      <c r="E613" s="150" t="s">
        <v>2298</v>
      </c>
      <c r="F613" s="151" t="s">
        <v>2299</v>
      </c>
      <c r="G613" s="152" t="s">
        <v>149</v>
      </c>
      <c r="H613" s="153">
        <v>1</v>
      </c>
      <c r="I613" s="154">
        <v>10560</v>
      </c>
      <c r="J613" s="155">
        <f>ROUND(I613*H613,2)</f>
        <v>10560</v>
      </c>
      <c r="K613" s="151" t="s">
        <v>150</v>
      </c>
      <c r="L613" s="156"/>
      <c r="M613" s="157" t="s">
        <v>19</v>
      </c>
      <c r="N613" s="158" t="s">
        <v>43</v>
      </c>
      <c r="P613" s="141">
        <f>O613*H613</f>
        <v>0</v>
      </c>
      <c r="Q613" s="141">
        <v>2.75E-2</v>
      </c>
      <c r="R613" s="141">
        <f>Q613*H613</f>
        <v>2.75E-2</v>
      </c>
      <c r="S613" s="141">
        <v>0</v>
      </c>
      <c r="T613" s="142">
        <f>S613*H613</f>
        <v>0</v>
      </c>
      <c r="AR613" s="143" t="s">
        <v>144</v>
      </c>
      <c r="AT613" s="143" t="s">
        <v>154</v>
      </c>
      <c r="AU613" s="143" t="s">
        <v>81</v>
      </c>
      <c r="AY613" s="18" t="s">
        <v>143</v>
      </c>
      <c r="BE613" s="144">
        <f>IF(N613="základní",J613,0)</f>
        <v>10560</v>
      </c>
      <c r="BF613" s="144">
        <f>IF(N613="snížená",J613,0)</f>
        <v>0</v>
      </c>
      <c r="BG613" s="144">
        <f>IF(N613="zákl. přenesená",J613,0)</f>
        <v>0</v>
      </c>
      <c r="BH613" s="144">
        <f>IF(N613="sníž. přenesená",J613,0)</f>
        <v>0</v>
      </c>
      <c r="BI613" s="144">
        <f>IF(N613="nulová",J613,0)</f>
        <v>0</v>
      </c>
      <c r="BJ613" s="18" t="s">
        <v>79</v>
      </c>
      <c r="BK613" s="144">
        <f>ROUND(I613*H613,2)</f>
        <v>10560</v>
      </c>
      <c r="BL613" s="18" t="s">
        <v>168</v>
      </c>
      <c r="BM613" s="143" t="s">
        <v>2300</v>
      </c>
    </row>
    <row r="614" spans="2:65" s="12" customFormat="1">
      <c r="B614" s="159"/>
      <c r="D614" s="160" t="s">
        <v>158</v>
      </c>
      <c r="E614" s="161" t="s">
        <v>19</v>
      </c>
      <c r="F614" s="162" t="s">
        <v>246</v>
      </c>
      <c r="H614" s="161" t="s">
        <v>19</v>
      </c>
      <c r="I614" s="163"/>
      <c r="L614" s="159"/>
      <c r="M614" s="164"/>
      <c r="T614" s="165"/>
      <c r="AT614" s="161" t="s">
        <v>158</v>
      </c>
      <c r="AU614" s="161" t="s">
        <v>81</v>
      </c>
      <c r="AV614" s="12" t="s">
        <v>79</v>
      </c>
      <c r="AW614" s="12" t="s">
        <v>33</v>
      </c>
      <c r="AX614" s="12" t="s">
        <v>72</v>
      </c>
      <c r="AY614" s="161" t="s">
        <v>143</v>
      </c>
    </row>
    <row r="615" spans="2:65" s="12" customFormat="1">
      <c r="B615" s="159"/>
      <c r="D615" s="160" t="s">
        <v>158</v>
      </c>
      <c r="E615" s="161" t="s">
        <v>19</v>
      </c>
      <c r="F615" s="162" t="s">
        <v>859</v>
      </c>
      <c r="H615" s="161" t="s">
        <v>19</v>
      </c>
      <c r="I615" s="163"/>
      <c r="L615" s="159"/>
      <c r="M615" s="164"/>
      <c r="T615" s="165"/>
      <c r="AT615" s="161" t="s">
        <v>158</v>
      </c>
      <c r="AU615" s="161" t="s">
        <v>81</v>
      </c>
      <c r="AV615" s="12" t="s">
        <v>79</v>
      </c>
      <c r="AW615" s="12" t="s">
        <v>33</v>
      </c>
      <c r="AX615" s="12" t="s">
        <v>72</v>
      </c>
      <c r="AY615" s="161" t="s">
        <v>143</v>
      </c>
    </row>
    <row r="616" spans="2:65" s="13" customFormat="1">
      <c r="B616" s="166"/>
      <c r="D616" s="160" t="s">
        <v>158</v>
      </c>
      <c r="E616" s="167" t="s">
        <v>19</v>
      </c>
      <c r="F616" s="168" t="s">
        <v>79</v>
      </c>
      <c r="H616" s="169">
        <v>1</v>
      </c>
      <c r="I616" s="170"/>
      <c r="L616" s="166"/>
      <c r="M616" s="171"/>
      <c r="T616" s="172"/>
      <c r="AT616" s="167" t="s">
        <v>158</v>
      </c>
      <c r="AU616" s="167" t="s">
        <v>81</v>
      </c>
      <c r="AV616" s="13" t="s">
        <v>81</v>
      </c>
      <c r="AW616" s="13" t="s">
        <v>33</v>
      </c>
      <c r="AX616" s="13" t="s">
        <v>79</v>
      </c>
      <c r="AY616" s="167" t="s">
        <v>143</v>
      </c>
    </row>
    <row r="617" spans="2:65" s="12" customFormat="1">
      <c r="B617" s="159"/>
      <c r="D617" s="160" t="s">
        <v>158</v>
      </c>
      <c r="E617" s="161" t="s">
        <v>19</v>
      </c>
      <c r="F617" s="162" t="s">
        <v>161</v>
      </c>
      <c r="H617" s="161" t="s">
        <v>19</v>
      </c>
      <c r="I617" s="163"/>
      <c r="L617" s="159"/>
      <c r="M617" s="164"/>
      <c r="T617" s="165"/>
      <c r="AT617" s="161" t="s">
        <v>158</v>
      </c>
      <c r="AU617" s="161" t="s">
        <v>81</v>
      </c>
      <c r="AV617" s="12" t="s">
        <v>79</v>
      </c>
      <c r="AW617" s="12" t="s">
        <v>33</v>
      </c>
      <c r="AX617" s="12" t="s">
        <v>72</v>
      </c>
      <c r="AY617" s="161" t="s">
        <v>143</v>
      </c>
    </row>
    <row r="618" spans="2:65" s="1" customFormat="1" ht="24.15" customHeight="1">
      <c r="B618" s="33"/>
      <c r="C618" s="132" t="s">
        <v>958</v>
      </c>
      <c r="D618" s="132" t="s">
        <v>146</v>
      </c>
      <c r="E618" s="133" t="s">
        <v>2301</v>
      </c>
      <c r="F618" s="134" t="s">
        <v>2302</v>
      </c>
      <c r="G618" s="135" t="s">
        <v>260</v>
      </c>
      <c r="H618" s="136">
        <v>5.6</v>
      </c>
      <c r="I618" s="137">
        <v>381</v>
      </c>
      <c r="J618" s="138">
        <f>ROUND(I618*H618,2)</f>
        <v>2133.6</v>
      </c>
      <c r="K618" s="134" t="s">
        <v>150</v>
      </c>
      <c r="L618" s="33"/>
      <c r="M618" s="139" t="s">
        <v>19</v>
      </c>
      <c r="N618" s="140" t="s">
        <v>43</v>
      </c>
      <c r="P618" s="141">
        <f>O618*H618</f>
        <v>0</v>
      </c>
      <c r="Q618" s="141">
        <v>0</v>
      </c>
      <c r="R618" s="141">
        <f>Q618*H618</f>
        <v>0</v>
      </c>
      <c r="S618" s="141">
        <v>0</v>
      </c>
      <c r="T618" s="142">
        <f>S618*H618</f>
        <v>0</v>
      </c>
      <c r="AR618" s="143" t="s">
        <v>168</v>
      </c>
      <c r="AT618" s="143" t="s">
        <v>146</v>
      </c>
      <c r="AU618" s="143" t="s">
        <v>81</v>
      </c>
      <c r="AY618" s="18" t="s">
        <v>143</v>
      </c>
      <c r="BE618" s="144">
        <f>IF(N618="základní",J618,0)</f>
        <v>2133.6</v>
      </c>
      <c r="BF618" s="144">
        <f>IF(N618="snížená",J618,0)</f>
        <v>0</v>
      </c>
      <c r="BG618" s="144">
        <f>IF(N618="zákl. přenesená",J618,0)</f>
        <v>0</v>
      </c>
      <c r="BH618" s="144">
        <f>IF(N618="sníž. přenesená",J618,0)</f>
        <v>0</v>
      </c>
      <c r="BI618" s="144">
        <f>IF(N618="nulová",J618,0)</f>
        <v>0</v>
      </c>
      <c r="BJ618" s="18" t="s">
        <v>79</v>
      </c>
      <c r="BK618" s="144">
        <f>ROUND(I618*H618,2)</f>
        <v>2133.6</v>
      </c>
      <c r="BL618" s="18" t="s">
        <v>168</v>
      </c>
      <c r="BM618" s="143" t="s">
        <v>2303</v>
      </c>
    </row>
    <row r="619" spans="2:65" s="1" customFormat="1">
      <c r="B619" s="33"/>
      <c r="D619" s="145" t="s">
        <v>152</v>
      </c>
      <c r="F619" s="146" t="s">
        <v>2304</v>
      </c>
      <c r="I619" s="147"/>
      <c r="L619" s="33"/>
      <c r="M619" s="148"/>
      <c r="T619" s="54"/>
      <c r="AT619" s="18" t="s">
        <v>152</v>
      </c>
      <c r="AU619" s="18" t="s">
        <v>81</v>
      </c>
    </row>
    <row r="620" spans="2:65" s="12" customFormat="1">
      <c r="B620" s="159"/>
      <c r="D620" s="160" t="s">
        <v>158</v>
      </c>
      <c r="E620" s="161" t="s">
        <v>19</v>
      </c>
      <c r="F620" s="162" t="s">
        <v>859</v>
      </c>
      <c r="H620" s="161" t="s">
        <v>19</v>
      </c>
      <c r="I620" s="163"/>
      <c r="L620" s="159"/>
      <c r="M620" s="164"/>
      <c r="T620" s="165"/>
      <c r="AT620" s="161" t="s">
        <v>158</v>
      </c>
      <c r="AU620" s="161" t="s">
        <v>81</v>
      </c>
      <c r="AV620" s="12" t="s">
        <v>79</v>
      </c>
      <c r="AW620" s="12" t="s">
        <v>33</v>
      </c>
      <c r="AX620" s="12" t="s">
        <v>72</v>
      </c>
      <c r="AY620" s="161" t="s">
        <v>143</v>
      </c>
    </row>
    <row r="621" spans="2:65" s="12" customFormat="1">
      <c r="B621" s="159"/>
      <c r="D621" s="160" t="s">
        <v>158</v>
      </c>
      <c r="E621" s="161" t="s">
        <v>19</v>
      </c>
      <c r="F621" s="162" t="s">
        <v>2305</v>
      </c>
      <c r="H621" s="161" t="s">
        <v>19</v>
      </c>
      <c r="I621" s="163"/>
      <c r="L621" s="159"/>
      <c r="M621" s="164"/>
      <c r="T621" s="165"/>
      <c r="AT621" s="161" t="s">
        <v>158</v>
      </c>
      <c r="AU621" s="161" t="s">
        <v>81</v>
      </c>
      <c r="AV621" s="12" t="s">
        <v>79</v>
      </c>
      <c r="AW621" s="12" t="s">
        <v>33</v>
      </c>
      <c r="AX621" s="12" t="s">
        <v>72</v>
      </c>
      <c r="AY621" s="161" t="s">
        <v>143</v>
      </c>
    </row>
    <row r="622" spans="2:65" s="13" customFormat="1">
      <c r="B622" s="166"/>
      <c r="D622" s="160" t="s">
        <v>158</v>
      </c>
      <c r="E622" s="167" t="s">
        <v>19</v>
      </c>
      <c r="F622" s="168" t="s">
        <v>2306</v>
      </c>
      <c r="H622" s="169">
        <v>5.6</v>
      </c>
      <c r="I622" s="170"/>
      <c r="L622" s="166"/>
      <c r="M622" s="171"/>
      <c r="T622" s="172"/>
      <c r="AT622" s="167" t="s">
        <v>158</v>
      </c>
      <c r="AU622" s="167" t="s">
        <v>81</v>
      </c>
      <c r="AV622" s="13" t="s">
        <v>81</v>
      </c>
      <c r="AW622" s="13" t="s">
        <v>33</v>
      </c>
      <c r="AX622" s="13" t="s">
        <v>79</v>
      </c>
      <c r="AY622" s="167" t="s">
        <v>143</v>
      </c>
    </row>
    <row r="623" spans="2:65" s="12" customFormat="1">
      <c r="B623" s="159"/>
      <c r="D623" s="160" t="s">
        <v>158</v>
      </c>
      <c r="E623" s="161" t="s">
        <v>19</v>
      </c>
      <c r="F623" s="162" t="s">
        <v>883</v>
      </c>
      <c r="H623" s="161" t="s">
        <v>19</v>
      </c>
      <c r="I623" s="163"/>
      <c r="L623" s="159"/>
      <c r="M623" s="164"/>
      <c r="T623" s="165"/>
      <c r="AT623" s="161" t="s">
        <v>158</v>
      </c>
      <c r="AU623" s="161" t="s">
        <v>81</v>
      </c>
      <c r="AV623" s="12" t="s">
        <v>79</v>
      </c>
      <c r="AW623" s="12" t="s">
        <v>33</v>
      </c>
      <c r="AX623" s="12" t="s">
        <v>72</v>
      </c>
      <c r="AY623" s="161" t="s">
        <v>143</v>
      </c>
    </row>
    <row r="624" spans="2:65" s="1" customFormat="1" ht="16.5" customHeight="1">
      <c r="B624" s="33"/>
      <c r="C624" s="149" t="s">
        <v>962</v>
      </c>
      <c r="D624" s="149" t="s">
        <v>154</v>
      </c>
      <c r="E624" s="150" t="s">
        <v>2307</v>
      </c>
      <c r="F624" s="151" t="s">
        <v>2308</v>
      </c>
      <c r="G624" s="152" t="s">
        <v>260</v>
      </c>
      <c r="H624" s="153">
        <v>5.6840000000000002</v>
      </c>
      <c r="I624" s="154">
        <v>190.4</v>
      </c>
      <c r="J624" s="155">
        <f>ROUND(I624*H624,2)</f>
        <v>1082.23</v>
      </c>
      <c r="K624" s="151" t="s">
        <v>150</v>
      </c>
      <c r="L624" s="156"/>
      <c r="M624" s="157" t="s">
        <v>19</v>
      </c>
      <c r="N624" s="158" t="s">
        <v>43</v>
      </c>
      <c r="P624" s="141">
        <f>O624*H624</f>
        <v>0</v>
      </c>
      <c r="Q624" s="141">
        <v>1.0499999999999999E-3</v>
      </c>
      <c r="R624" s="141">
        <f>Q624*H624</f>
        <v>5.9681999999999999E-3</v>
      </c>
      <c r="S624" s="141">
        <v>0</v>
      </c>
      <c r="T624" s="142">
        <f>S624*H624</f>
        <v>0</v>
      </c>
      <c r="AR624" s="143" t="s">
        <v>144</v>
      </c>
      <c r="AT624" s="143" t="s">
        <v>154</v>
      </c>
      <c r="AU624" s="143" t="s">
        <v>81</v>
      </c>
      <c r="AY624" s="18" t="s">
        <v>143</v>
      </c>
      <c r="BE624" s="144">
        <f>IF(N624="základní",J624,0)</f>
        <v>1082.23</v>
      </c>
      <c r="BF624" s="144">
        <f>IF(N624="snížená",J624,0)</f>
        <v>0</v>
      </c>
      <c r="BG624" s="144">
        <f>IF(N624="zákl. přenesená",J624,0)</f>
        <v>0</v>
      </c>
      <c r="BH624" s="144">
        <f>IF(N624="sníž. přenesená",J624,0)</f>
        <v>0</v>
      </c>
      <c r="BI624" s="144">
        <f>IF(N624="nulová",J624,0)</f>
        <v>0</v>
      </c>
      <c r="BJ624" s="18" t="s">
        <v>79</v>
      </c>
      <c r="BK624" s="144">
        <f>ROUND(I624*H624,2)</f>
        <v>1082.23</v>
      </c>
      <c r="BL624" s="18" t="s">
        <v>168</v>
      </c>
      <c r="BM624" s="143" t="s">
        <v>2309</v>
      </c>
    </row>
    <row r="625" spans="2:65" s="13" customFormat="1">
      <c r="B625" s="166"/>
      <c r="D625" s="160" t="s">
        <v>158</v>
      </c>
      <c r="F625" s="168" t="s">
        <v>2310</v>
      </c>
      <c r="H625" s="169">
        <v>5.6840000000000002</v>
      </c>
      <c r="I625" s="170"/>
      <c r="L625" s="166"/>
      <c r="M625" s="171"/>
      <c r="T625" s="172"/>
      <c r="AT625" s="167" t="s">
        <v>158</v>
      </c>
      <c r="AU625" s="167" t="s">
        <v>81</v>
      </c>
      <c r="AV625" s="13" t="s">
        <v>81</v>
      </c>
      <c r="AW625" s="13" t="s">
        <v>4</v>
      </c>
      <c r="AX625" s="13" t="s">
        <v>79</v>
      </c>
      <c r="AY625" s="167" t="s">
        <v>143</v>
      </c>
    </row>
    <row r="626" spans="2:65" s="1" customFormat="1" ht="24.15" customHeight="1">
      <c r="B626" s="33"/>
      <c r="C626" s="132" t="s">
        <v>967</v>
      </c>
      <c r="D626" s="132" t="s">
        <v>146</v>
      </c>
      <c r="E626" s="133" t="s">
        <v>1885</v>
      </c>
      <c r="F626" s="134" t="s">
        <v>1886</v>
      </c>
      <c r="G626" s="135" t="s">
        <v>260</v>
      </c>
      <c r="H626" s="136">
        <v>108.9</v>
      </c>
      <c r="I626" s="137">
        <v>392</v>
      </c>
      <c r="J626" s="138">
        <f>ROUND(I626*H626,2)</f>
        <v>42688.800000000003</v>
      </c>
      <c r="K626" s="134" t="s">
        <v>150</v>
      </c>
      <c r="L626" s="33"/>
      <c r="M626" s="139" t="s">
        <v>19</v>
      </c>
      <c r="N626" s="140" t="s">
        <v>43</v>
      </c>
      <c r="P626" s="141">
        <f>O626*H626</f>
        <v>0</v>
      </c>
      <c r="Q626" s="141">
        <v>0</v>
      </c>
      <c r="R626" s="141">
        <f>Q626*H626</f>
        <v>0</v>
      </c>
      <c r="S626" s="141">
        <v>0</v>
      </c>
      <c r="T626" s="142">
        <f>S626*H626</f>
        <v>0</v>
      </c>
      <c r="AR626" s="143" t="s">
        <v>168</v>
      </c>
      <c r="AT626" s="143" t="s">
        <v>146</v>
      </c>
      <c r="AU626" s="143" t="s">
        <v>81</v>
      </c>
      <c r="AY626" s="18" t="s">
        <v>143</v>
      </c>
      <c r="BE626" s="144">
        <f>IF(N626="základní",J626,0)</f>
        <v>42688.800000000003</v>
      </c>
      <c r="BF626" s="144">
        <f>IF(N626="snížená",J626,0)</f>
        <v>0</v>
      </c>
      <c r="BG626" s="144">
        <f>IF(N626="zákl. přenesená",J626,0)</f>
        <v>0</v>
      </c>
      <c r="BH626" s="144">
        <f>IF(N626="sníž. přenesená",J626,0)</f>
        <v>0</v>
      </c>
      <c r="BI626" s="144">
        <f>IF(N626="nulová",J626,0)</f>
        <v>0</v>
      </c>
      <c r="BJ626" s="18" t="s">
        <v>79</v>
      </c>
      <c r="BK626" s="144">
        <f>ROUND(I626*H626,2)</f>
        <v>42688.800000000003</v>
      </c>
      <c r="BL626" s="18" t="s">
        <v>168</v>
      </c>
      <c r="BM626" s="143" t="s">
        <v>2311</v>
      </c>
    </row>
    <row r="627" spans="2:65" s="1" customFormat="1">
      <c r="B627" s="33"/>
      <c r="D627" s="145" t="s">
        <v>152</v>
      </c>
      <c r="F627" s="146" t="s">
        <v>1888</v>
      </c>
      <c r="I627" s="147"/>
      <c r="L627" s="33"/>
      <c r="M627" s="148"/>
      <c r="T627" s="54"/>
      <c r="AT627" s="18" t="s">
        <v>152</v>
      </c>
      <c r="AU627" s="18" t="s">
        <v>81</v>
      </c>
    </row>
    <row r="628" spans="2:65" s="12" customFormat="1">
      <c r="B628" s="159"/>
      <c r="D628" s="160" t="s">
        <v>158</v>
      </c>
      <c r="E628" s="161" t="s">
        <v>19</v>
      </c>
      <c r="F628" s="162" t="s">
        <v>246</v>
      </c>
      <c r="H628" s="161" t="s">
        <v>19</v>
      </c>
      <c r="I628" s="163"/>
      <c r="L628" s="159"/>
      <c r="M628" s="164"/>
      <c r="T628" s="165"/>
      <c r="AT628" s="161" t="s">
        <v>158</v>
      </c>
      <c r="AU628" s="161" t="s">
        <v>81</v>
      </c>
      <c r="AV628" s="12" t="s">
        <v>79</v>
      </c>
      <c r="AW628" s="12" t="s">
        <v>33</v>
      </c>
      <c r="AX628" s="12" t="s">
        <v>72</v>
      </c>
      <c r="AY628" s="161" t="s">
        <v>143</v>
      </c>
    </row>
    <row r="629" spans="2:65" s="12" customFormat="1">
      <c r="B629" s="159"/>
      <c r="D629" s="160" t="s">
        <v>158</v>
      </c>
      <c r="E629" s="161" t="s">
        <v>19</v>
      </c>
      <c r="F629" s="162" t="s">
        <v>859</v>
      </c>
      <c r="H629" s="161" t="s">
        <v>19</v>
      </c>
      <c r="I629" s="163"/>
      <c r="L629" s="159"/>
      <c r="M629" s="164"/>
      <c r="T629" s="165"/>
      <c r="AT629" s="161" t="s">
        <v>158</v>
      </c>
      <c r="AU629" s="161" t="s">
        <v>81</v>
      </c>
      <c r="AV629" s="12" t="s">
        <v>79</v>
      </c>
      <c r="AW629" s="12" t="s">
        <v>33</v>
      </c>
      <c r="AX629" s="12" t="s">
        <v>72</v>
      </c>
      <c r="AY629" s="161" t="s">
        <v>143</v>
      </c>
    </row>
    <row r="630" spans="2:65" s="13" customFormat="1">
      <c r="B630" s="166"/>
      <c r="D630" s="160" t="s">
        <v>158</v>
      </c>
      <c r="E630" s="167" t="s">
        <v>19</v>
      </c>
      <c r="F630" s="168" t="s">
        <v>2312</v>
      </c>
      <c r="H630" s="169">
        <v>108.9</v>
      </c>
      <c r="I630" s="170"/>
      <c r="L630" s="166"/>
      <c r="M630" s="171"/>
      <c r="T630" s="172"/>
      <c r="AT630" s="167" t="s">
        <v>158</v>
      </c>
      <c r="AU630" s="167" t="s">
        <v>81</v>
      </c>
      <c r="AV630" s="13" t="s">
        <v>81</v>
      </c>
      <c r="AW630" s="13" t="s">
        <v>33</v>
      </c>
      <c r="AX630" s="13" t="s">
        <v>79</v>
      </c>
      <c r="AY630" s="167" t="s">
        <v>143</v>
      </c>
    </row>
    <row r="631" spans="2:65" s="12" customFormat="1">
      <c r="B631" s="159"/>
      <c r="D631" s="160" t="s">
        <v>158</v>
      </c>
      <c r="E631" s="161" t="s">
        <v>19</v>
      </c>
      <c r="F631" s="162" t="s">
        <v>883</v>
      </c>
      <c r="H631" s="161" t="s">
        <v>19</v>
      </c>
      <c r="I631" s="163"/>
      <c r="L631" s="159"/>
      <c r="M631" s="164"/>
      <c r="T631" s="165"/>
      <c r="AT631" s="161" t="s">
        <v>158</v>
      </c>
      <c r="AU631" s="161" t="s">
        <v>81</v>
      </c>
      <c r="AV631" s="12" t="s">
        <v>79</v>
      </c>
      <c r="AW631" s="12" t="s">
        <v>33</v>
      </c>
      <c r="AX631" s="12" t="s">
        <v>72</v>
      </c>
      <c r="AY631" s="161" t="s">
        <v>143</v>
      </c>
    </row>
    <row r="632" spans="2:65" s="1" customFormat="1" ht="16.5" customHeight="1">
      <c r="B632" s="33"/>
      <c r="C632" s="149" t="s">
        <v>402</v>
      </c>
      <c r="D632" s="149" t="s">
        <v>154</v>
      </c>
      <c r="E632" s="150" t="s">
        <v>1889</v>
      </c>
      <c r="F632" s="151" t="s">
        <v>1890</v>
      </c>
      <c r="G632" s="152" t="s">
        <v>260</v>
      </c>
      <c r="H632" s="153">
        <v>110.53400000000001</v>
      </c>
      <c r="I632" s="154">
        <v>858</v>
      </c>
      <c r="J632" s="155">
        <f>ROUND(I632*H632,2)</f>
        <v>94838.17</v>
      </c>
      <c r="K632" s="151" t="s">
        <v>150</v>
      </c>
      <c r="L632" s="156"/>
      <c r="M632" s="157" t="s">
        <v>19</v>
      </c>
      <c r="N632" s="158" t="s">
        <v>43</v>
      </c>
      <c r="P632" s="141">
        <f>O632*H632</f>
        <v>0</v>
      </c>
      <c r="Q632" s="141">
        <v>6.6699999999999997E-3</v>
      </c>
      <c r="R632" s="141">
        <f>Q632*H632</f>
        <v>0.73726177999999998</v>
      </c>
      <c r="S632" s="141">
        <v>0</v>
      </c>
      <c r="T632" s="142">
        <f>S632*H632</f>
        <v>0</v>
      </c>
      <c r="AR632" s="143" t="s">
        <v>144</v>
      </c>
      <c r="AT632" s="143" t="s">
        <v>154</v>
      </c>
      <c r="AU632" s="143" t="s">
        <v>81</v>
      </c>
      <c r="AY632" s="18" t="s">
        <v>143</v>
      </c>
      <c r="BE632" s="144">
        <f>IF(N632="základní",J632,0)</f>
        <v>94838.17</v>
      </c>
      <c r="BF632" s="144">
        <f>IF(N632="snížená",J632,0)</f>
        <v>0</v>
      </c>
      <c r="BG632" s="144">
        <f>IF(N632="zákl. přenesená",J632,0)</f>
        <v>0</v>
      </c>
      <c r="BH632" s="144">
        <f>IF(N632="sníž. přenesená",J632,0)</f>
        <v>0</v>
      </c>
      <c r="BI632" s="144">
        <f>IF(N632="nulová",J632,0)</f>
        <v>0</v>
      </c>
      <c r="BJ632" s="18" t="s">
        <v>79</v>
      </c>
      <c r="BK632" s="144">
        <f>ROUND(I632*H632,2)</f>
        <v>94838.17</v>
      </c>
      <c r="BL632" s="18" t="s">
        <v>168</v>
      </c>
      <c r="BM632" s="143" t="s">
        <v>2313</v>
      </c>
    </row>
    <row r="633" spans="2:65" s="13" customFormat="1">
      <c r="B633" s="166"/>
      <c r="D633" s="160" t="s">
        <v>158</v>
      </c>
      <c r="F633" s="168" t="s">
        <v>2314</v>
      </c>
      <c r="H633" s="169">
        <v>110.53400000000001</v>
      </c>
      <c r="I633" s="170"/>
      <c r="L633" s="166"/>
      <c r="M633" s="171"/>
      <c r="T633" s="172"/>
      <c r="AT633" s="167" t="s">
        <v>158</v>
      </c>
      <c r="AU633" s="167" t="s">
        <v>81</v>
      </c>
      <c r="AV633" s="13" t="s">
        <v>81</v>
      </c>
      <c r="AW633" s="13" t="s">
        <v>4</v>
      </c>
      <c r="AX633" s="13" t="s">
        <v>79</v>
      </c>
      <c r="AY633" s="167" t="s">
        <v>143</v>
      </c>
    </row>
    <row r="634" spans="2:65" s="1" customFormat="1" ht="16.5" customHeight="1">
      <c r="B634" s="33"/>
      <c r="C634" s="132" t="s">
        <v>975</v>
      </c>
      <c r="D634" s="132" t="s">
        <v>146</v>
      </c>
      <c r="E634" s="133" t="s">
        <v>2315</v>
      </c>
      <c r="F634" s="134" t="s">
        <v>2316</v>
      </c>
      <c r="G634" s="135" t="s">
        <v>260</v>
      </c>
      <c r="H634" s="136">
        <v>1.5</v>
      </c>
      <c r="I634" s="137">
        <v>60.9</v>
      </c>
      <c r="J634" s="138">
        <f>ROUND(I634*H634,2)</f>
        <v>91.35</v>
      </c>
      <c r="K634" s="134" t="s">
        <v>150</v>
      </c>
      <c r="L634" s="33"/>
      <c r="M634" s="139" t="s">
        <v>19</v>
      </c>
      <c r="N634" s="140" t="s">
        <v>43</v>
      </c>
      <c r="P634" s="141">
        <f>O634*H634</f>
        <v>0</v>
      </c>
      <c r="Q634" s="141">
        <v>0</v>
      </c>
      <c r="R634" s="141">
        <f>Q634*H634</f>
        <v>0</v>
      </c>
      <c r="S634" s="141">
        <v>2.5000000000000001E-3</v>
      </c>
      <c r="T634" s="142">
        <f>S634*H634</f>
        <v>3.7499999999999999E-3</v>
      </c>
      <c r="AR634" s="143" t="s">
        <v>168</v>
      </c>
      <c r="AT634" s="143" t="s">
        <v>146</v>
      </c>
      <c r="AU634" s="143" t="s">
        <v>81</v>
      </c>
      <c r="AY634" s="18" t="s">
        <v>143</v>
      </c>
      <c r="BE634" s="144">
        <f>IF(N634="základní",J634,0)</f>
        <v>91.35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8" t="s">
        <v>79</v>
      </c>
      <c r="BK634" s="144">
        <f>ROUND(I634*H634,2)</f>
        <v>91.35</v>
      </c>
      <c r="BL634" s="18" t="s">
        <v>168</v>
      </c>
      <c r="BM634" s="143" t="s">
        <v>2317</v>
      </c>
    </row>
    <row r="635" spans="2:65" s="1" customFormat="1">
      <c r="B635" s="33"/>
      <c r="D635" s="145" t="s">
        <v>152</v>
      </c>
      <c r="F635" s="146" t="s">
        <v>2318</v>
      </c>
      <c r="I635" s="147"/>
      <c r="L635" s="33"/>
      <c r="M635" s="148"/>
      <c r="T635" s="54"/>
      <c r="AT635" s="18" t="s">
        <v>152</v>
      </c>
      <c r="AU635" s="18" t="s">
        <v>81</v>
      </c>
    </row>
    <row r="636" spans="2:65" s="12" customFormat="1">
      <c r="B636" s="159"/>
      <c r="D636" s="160" t="s">
        <v>158</v>
      </c>
      <c r="E636" s="161" t="s">
        <v>19</v>
      </c>
      <c r="F636" s="162" t="s">
        <v>246</v>
      </c>
      <c r="H636" s="161" t="s">
        <v>19</v>
      </c>
      <c r="I636" s="163"/>
      <c r="L636" s="159"/>
      <c r="M636" s="164"/>
      <c r="T636" s="165"/>
      <c r="AT636" s="161" t="s">
        <v>158</v>
      </c>
      <c r="AU636" s="161" t="s">
        <v>81</v>
      </c>
      <c r="AV636" s="12" t="s">
        <v>79</v>
      </c>
      <c r="AW636" s="12" t="s">
        <v>33</v>
      </c>
      <c r="AX636" s="12" t="s">
        <v>72</v>
      </c>
      <c r="AY636" s="161" t="s">
        <v>143</v>
      </c>
    </row>
    <row r="637" spans="2:65" s="12" customFormat="1">
      <c r="B637" s="159"/>
      <c r="D637" s="160" t="s">
        <v>158</v>
      </c>
      <c r="E637" s="161" t="s">
        <v>19</v>
      </c>
      <c r="F637" s="162" t="s">
        <v>1894</v>
      </c>
      <c r="H637" s="161" t="s">
        <v>19</v>
      </c>
      <c r="I637" s="163"/>
      <c r="L637" s="159"/>
      <c r="M637" s="164"/>
      <c r="T637" s="165"/>
      <c r="AT637" s="161" t="s">
        <v>158</v>
      </c>
      <c r="AU637" s="161" t="s">
        <v>81</v>
      </c>
      <c r="AV637" s="12" t="s">
        <v>79</v>
      </c>
      <c r="AW637" s="12" t="s">
        <v>33</v>
      </c>
      <c r="AX637" s="12" t="s">
        <v>72</v>
      </c>
      <c r="AY637" s="161" t="s">
        <v>143</v>
      </c>
    </row>
    <row r="638" spans="2:65" s="13" customFormat="1">
      <c r="B638" s="166"/>
      <c r="D638" s="160" t="s">
        <v>158</v>
      </c>
      <c r="E638" s="167" t="s">
        <v>19</v>
      </c>
      <c r="F638" s="168" t="s">
        <v>1895</v>
      </c>
      <c r="H638" s="169">
        <v>1.5</v>
      </c>
      <c r="I638" s="170"/>
      <c r="L638" s="166"/>
      <c r="M638" s="171"/>
      <c r="T638" s="172"/>
      <c r="AT638" s="167" t="s">
        <v>158</v>
      </c>
      <c r="AU638" s="167" t="s">
        <v>81</v>
      </c>
      <c r="AV638" s="13" t="s">
        <v>81</v>
      </c>
      <c r="AW638" s="13" t="s">
        <v>33</v>
      </c>
      <c r="AX638" s="13" t="s">
        <v>79</v>
      </c>
      <c r="AY638" s="167" t="s">
        <v>143</v>
      </c>
    </row>
    <row r="639" spans="2:65" s="1" customFormat="1" ht="24.15" customHeight="1">
      <c r="B639" s="33"/>
      <c r="C639" s="132" t="s">
        <v>979</v>
      </c>
      <c r="D639" s="132" t="s">
        <v>146</v>
      </c>
      <c r="E639" s="133" t="s">
        <v>2319</v>
      </c>
      <c r="F639" s="134" t="s">
        <v>2320</v>
      </c>
      <c r="G639" s="135" t="s">
        <v>149</v>
      </c>
      <c r="H639" s="136">
        <v>1</v>
      </c>
      <c r="I639" s="137">
        <v>539</v>
      </c>
      <c r="J639" s="138">
        <f>ROUND(I639*H639,2)</f>
        <v>539</v>
      </c>
      <c r="K639" s="134" t="s">
        <v>150</v>
      </c>
      <c r="L639" s="33"/>
      <c r="M639" s="139" t="s">
        <v>19</v>
      </c>
      <c r="N639" s="140" t="s">
        <v>43</v>
      </c>
      <c r="P639" s="141">
        <f>O639*H639</f>
        <v>0</v>
      </c>
      <c r="Q639" s="141">
        <v>0</v>
      </c>
      <c r="R639" s="141">
        <f>Q639*H639</f>
        <v>0</v>
      </c>
      <c r="S639" s="141">
        <v>0</v>
      </c>
      <c r="T639" s="142">
        <f>S639*H639</f>
        <v>0</v>
      </c>
      <c r="AR639" s="143" t="s">
        <v>168</v>
      </c>
      <c r="AT639" s="143" t="s">
        <v>146</v>
      </c>
      <c r="AU639" s="143" t="s">
        <v>81</v>
      </c>
      <c r="AY639" s="18" t="s">
        <v>143</v>
      </c>
      <c r="BE639" s="144">
        <f>IF(N639="základní",J639,0)</f>
        <v>539</v>
      </c>
      <c r="BF639" s="144">
        <f>IF(N639="snížená",J639,0)</f>
        <v>0</v>
      </c>
      <c r="BG639" s="144">
        <f>IF(N639="zákl. přenesená",J639,0)</f>
        <v>0</v>
      </c>
      <c r="BH639" s="144">
        <f>IF(N639="sníž. přenesená",J639,0)</f>
        <v>0</v>
      </c>
      <c r="BI639" s="144">
        <f>IF(N639="nulová",J639,0)</f>
        <v>0</v>
      </c>
      <c r="BJ639" s="18" t="s">
        <v>79</v>
      </c>
      <c r="BK639" s="144">
        <f>ROUND(I639*H639,2)</f>
        <v>539</v>
      </c>
      <c r="BL639" s="18" t="s">
        <v>168</v>
      </c>
      <c r="BM639" s="143" t="s">
        <v>2321</v>
      </c>
    </row>
    <row r="640" spans="2:65" s="1" customFormat="1">
      <c r="B640" s="33"/>
      <c r="D640" s="145" t="s">
        <v>152</v>
      </c>
      <c r="F640" s="146" t="s">
        <v>2322</v>
      </c>
      <c r="I640" s="147"/>
      <c r="L640" s="33"/>
      <c r="M640" s="148"/>
      <c r="T640" s="54"/>
      <c r="AT640" s="18" t="s">
        <v>152</v>
      </c>
      <c r="AU640" s="18" t="s">
        <v>81</v>
      </c>
    </row>
    <row r="641" spans="2:65" s="12" customFormat="1">
      <c r="B641" s="159"/>
      <c r="D641" s="160" t="s">
        <v>158</v>
      </c>
      <c r="E641" s="161" t="s">
        <v>19</v>
      </c>
      <c r="F641" s="162" t="s">
        <v>246</v>
      </c>
      <c r="H641" s="161" t="s">
        <v>19</v>
      </c>
      <c r="I641" s="163"/>
      <c r="L641" s="159"/>
      <c r="M641" s="164"/>
      <c r="T641" s="165"/>
      <c r="AT641" s="161" t="s">
        <v>158</v>
      </c>
      <c r="AU641" s="161" t="s">
        <v>81</v>
      </c>
      <c r="AV641" s="12" t="s">
        <v>79</v>
      </c>
      <c r="AW641" s="12" t="s">
        <v>33</v>
      </c>
      <c r="AX641" s="12" t="s">
        <v>72</v>
      </c>
      <c r="AY641" s="161" t="s">
        <v>143</v>
      </c>
    </row>
    <row r="642" spans="2:65" s="12" customFormat="1">
      <c r="B642" s="159"/>
      <c r="D642" s="160" t="s">
        <v>158</v>
      </c>
      <c r="E642" s="161" t="s">
        <v>19</v>
      </c>
      <c r="F642" s="162" t="s">
        <v>859</v>
      </c>
      <c r="H642" s="161" t="s">
        <v>19</v>
      </c>
      <c r="I642" s="163"/>
      <c r="L642" s="159"/>
      <c r="M642" s="164"/>
      <c r="T642" s="165"/>
      <c r="AT642" s="161" t="s">
        <v>158</v>
      </c>
      <c r="AU642" s="161" t="s">
        <v>81</v>
      </c>
      <c r="AV642" s="12" t="s">
        <v>79</v>
      </c>
      <c r="AW642" s="12" t="s">
        <v>33</v>
      </c>
      <c r="AX642" s="12" t="s">
        <v>72</v>
      </c>
      <c r="AY642" s="161" t="s">
        <v>143</v>
      </c>
    </row>
    <row r="643" spans="2:65" s="13" customFormat="1">
      <c r="B643" s="166"/>
      <c r="D643" s="160" t="s">
        <v>158</v>
      </c>
      <c r="E643" s="167" t="s">
        <v>19</v>
      </c>
      <c r="F643" s="168" t="s">
        <v>79</v>
      </c>
      <c r="H643" s="169">
        <v>1</v>
      </c>
      <c r="I643" s="170"/>
      <c r="L643" s="166"/>
      <c r="M643" s="171"/>
      <c r="T643" s="172"/>
      <c r="AT643" s="167" t="s">
        <v>158</v>
      </c>
      <c r="AU643" s="167" t="s">
        <v>81</v>
      </c>
      <c r="AV643" s="13" t="s">
        <v>81</v>
      </c>
      <c r="AW643" s="13" t="s">
        <v>33</v>
      </c>
      <c r="AX643" s="13" t="s">
        <v>79</v>
      </c>
      <c r="AY643" s="167" t="s">
        <v>143</v>
      </c>
    </row>
    <row r="644" spans="2:65" s="1" customFormat="1" ht="16.5" customHeight="1">
      <c r="B644" s="33"/>
      <c r="C644" s="149" t="s">
        <v>983</v>
      </c>
      <c r="D644" s="149" t="s">
        <v>154</v>
      </c>
      <c r="E644" s="150" t="s">
        <v>2323</v>
      </c>
      <c r="F644" s="151" t="s">
        <v>2324</v>
      </c>
      <c r="G644" s="152" t="s">
        <v>149</v>
      </c>
      <c r="H644" s="153">
        <v>1</v>
      </c>
      <c r="I644" s="154">
        <v>138.6</v>
      </c>
      <c r="J644" s="155">
        <f>ROUND(I644*H644,2)</f>
        <v>138.6</v>
      </c>
      <c r="K644" s="151" t="s">
        <v>150</v>
      </c>
      <c r="L644" s="156"/>
      <c r="M644" s="157" t="s">
        <v>19</v>
      </c>
      <c r="N644" s="158" t="s">
        <v>43</v>
      </c>
      <c r="P644" s="141">
        <f>O644*H644</f>
        <v>0</v>
      </c>
      <c r="Q644" s="141">
        <v>2.2000000000000001E-4</v>
      </c>
      <c r="R644" s="141">
        <f>Q644*H644</f>
        <v>2.2000000000000001E-4</v>
      </c>
      <c r="S644" s="141">
        <v>0</v>
      </c>
      <c r="T644" s="142">
        <f>S644*H644</f>
        <v>0</v>
      </c>
      <c r="AR644" s="143" t="s">
        <v>144</v>
      </c>
      <c r="AT644" s="143" t="s">
        <v>154</v>
      </c>
      <c r="AU644" s="143" t="s">
        <v>81</v>
      </c>
      <c r="AY644" s="18" t="s">
        <v>143</v>
      </c>
      <c r="BE644" s="144">
        <f>IF(N644="základní",J644,0)</f>
        <v>138.6</v>
      </c>
      <c r="BF644" s="144">
        <f>IF(N644="snížená",J644,0)</f>
        <v>0</v>
      </c>
      <c r="BG644" s="144">
        <f>IF(N644="zákl. přenesená",J644,0)</f>
        <v>0</v>
      </c>
      <c r="BH644" s="144">
        <f>IF(N644="sníž. přenesená",J644,0)</f>
        <v>0</v>
      </c>
      <c r="BI644" s="144">
        <f>IF(N644="nulová",J644,0)</f>
        <v>0</v>
      </c>
      <c r="BJ644" s="18" t="s">
        <v>79</v>
      </c>
      <c r="BK644" s="144">
        <f>ROUND(I644*H644,2)</f>
        <v>138.6</v>
      </c>
      <c r="BL644" s="18" t="s">
        <v>168</v>
      </c>
      <c r="BM644" s="143" t="s">
        <v>2325</v>
      </c>
    </row>
    <row r="645" spans="2:65" s="1" customFormat="1" ht="24.15" customHeight="1">
      <c r="B645" s="33"/>
      <c r="C645" s="132" t="s">
        <v>988</v>
      </c>
      <c r="D645" s="132" t="s">
        <v>146</v>
      </c>
      <c r="E645" s="133" t="s">
        <v>2326</v>
      </c>
      <c r="F645" s="134" t="s">
        <v>2327</v>
      </c>
      <c r="G645" s="135" t="s">
        <v>149</v>
      </c>
      <c r="H645" s="136">
        <v>2</v>
      </c>
      <c r="I645" s="137">
        <v>570</v>
      </c>
      <c r="J645" s="138">
        <f>ROUND(I645*H645,2)</f>
        <v>1140</v>
      </c>
      <c r="K645" s="134" t="s">
        <v>150</v>
      </c>
      <c r="L645" s="33"/>
      <c r="M645" s="139" t="s">
        <v>19</v>
      </c>
      <c r="N645" s="140" t="s">
        <v>43</v>
      </c>
      <c r="P645" s="141">
        <f>O645*H645</f>
        <v>0</v>
      </c>
      <c r="Q645" s="141">
        <v>0</v>
      </c>
      <c r="R645" s="141">
        <f>Q645*H645</f>
        <v>0</v>
      </c>
      <c r="S645" s="141">
        <v>0</v>
      </c>
      <c r="T645" s="142">
        <f>S645*H645</f>
        <v>0</v>
      </c>
      <c r="AR645" s="143" t="s">
        <v>168</v>
      </c>
      <c r="AT645" s="143" t="s">
        <v>146</v>
      </c>
      <c r="AU645" s="143" t="s">
        <v>81</v>
      </c>
      <c r="AY645" s="18" t="s">
        <v>143</v>
      </c>
      <c r="BE645" s="144">
        <f>IF(N645="základní",J645,0)</f>
        <v>1140</v>
      </c>
      <c r="BF645" s="144">
        <f>IF(N645="snížená",J645,0)</f>
        <v>0</v>
      </c>
      <c r="BG645" s="144">
        <f>IF(N645="zákl. přenesená",J645,0)</f>
        <v>0</v>
      </c>
      <c r="BH645" s="144">
        <f>IF(N645="sníž. přenesená",J645,0)</f>
        <v>0</v>
      </c>
      <c r="BI645" s="144">
        <f>IF(N645="nulová",J645,0)</f>
        <v>0</v>
      </c>
      <c r="BJ645" s="18" t="s">
        <v>79</v>
      </c>
      <c r="BK645" s="144">
        <f>ROUND(I645*H645,2)</f>
        <v>1140</v>
      </c>
      <c r="BL645" s="18" t="s">
        <v>168</v>
      </c>
      <c r="BM645" s="143" t="s">
        <v>2328</v>
      </c>
    </row>
    <row r="646" spans="2:65" s="1" customFormat="1">
      <c r="B646" s="33"/>
      <c r="D646" s="145" t="s">
        <v>152</v>
      </c>
      <c r="F646" s="146" t="s">
        <v>2329</v>
      </c>
      <c r="I646" s="147"/>
      <c r="L646" s="33"/>
      <c r="M646" s="148"/>
      <c r="T646" s="54"/>
      <c r="AT646" s="18" t="s">
        <v>152</v>
      </c>
      <c r="AU646" s="18" t="s">
        <v>81</v>
      </c>
    </row>
    <row r="647" spans="2:65" s="1" customFormat="1" ht="16.5" customHeight="1">
      <c r="B647" s="33"/>
      <c r="C647" s="149" t="s">
        <v>990</v>
      </c>
      <c r="D647" s="149" t="s">
        <v>154</v>
      </c>
      <c r="E647" s="150" t="s">
        <v>2330</v>
      </c>
      <c r="F647" s="151" t="s">
        <v>2331</v>
      </c>
      <c r="G647" s="152" t="s">
        <v>149</v>
      </c>
      <c r="H647" s="153">
        <v>1</v>
      </c>
      <c r="I647" s="154">
        <v>150</v>
      </c>
      <c r="J647" s="155">
        <f>ROUND(I647*H647,2)</f>
        <v>150</v>
      </c>
      <c r="K647" s="151" t="s">
        <v>19</v>
      </c>
      <c r="L647" s="156"/>
      <c r="M647" s="157" t="s">
        <v>19</v>
      </c>
      <c r="N647" s="158" t="s">
        <v>43</v>
      </c>
      <c r="P647" s="141">
        <f>O647*H647</f>
        <v>0</v>
      </c>
      <c r="Q647" s="141">
        <v>1.9000000000000001E-4</v>
      </c>
      <c r="R647" s="141">
        <f>Q647*H647</f>
        <v>1.9000000000000001E-4</v>
      </c>
      <c r="S647" s="141">
        <v>0</v>
      </c>
      <c r="T647" s="142">
        <f>S647*H647</f>
        <v>0</v>
      </c>
      <c r="AR647" s="143" t="s">
        <v>144</v>
      </c>
      <c r="AT647" s="143" t="s">
        <v>154</v>
      </c>
      <c r="AU647" s="143" t="s">
        <v>81</v>
      </c>
      <c r="AY647" s="18" t="s">
        <v>143</v>
      </c>
      <c r="BE647" s="144">
        <f>IF(N647="základní",J647,0)</f>
        <v>150</v>
      </c>
      <c r="BF647" s="144">
        <f>IF(N647="snížená",J647,0)</f>
        <v>0</v>
      </c>
      <c r="BG647" s="144">
        <f>IF(N647="zákl. přenesená",J647,0)</f>
        <v>0</v>
      </c>
      <c r="BH647" s="144">
        <f>IF(N647="sníž. přenesená",J647,0)</f>
        <v>0</v>
      </c>
      <c r="BI647" s="144">
        <f>IF(N647="nulová",J647,0)</f>
        <v>0</v>
      </c>
      <c r="BJ647" s="18" t="s">
        <v>79</v>
      </c>
      <c r="BK647" s="144">
        <f>ROUND(I647*H647,2)</f>
        <v>150</v>
      </c>
      <c r="BL647" s="18" t="s">
        <v>168</v>
      </c>
      <c r="BM647" s="143" t="s">
        <v>2332</v>
      </c>
    </row>
    <row r="648" spans="2:65" s="12" customFormat="1">
      <c r="B648" s="159"/>
      <c r="D648" s="160" t="s">
        <v>158</v>
      </c>
      <c r="E648" s="161" t="s">
        <v>19</v>
      </c>
      <c r="F648" s="162" t="s">
        <v>859</v>
      </c>
      <c r="H648" s="161" t="s">
        <v>19</v>
      </c>
      <c r="I648" s="163"/>
      <c r="L648" s="159"/>
      <c r="M648" s="164"/>
      <c r="T648" s="165"/>
      <c r="AT648" s="161" t="s">
        <v>158</v>
      </c>
      <c r="AU648" s="161" t="s">
        <v>81</v>
      </c>
      <c r="AV648" s="12" t="s">
        <v>79</v>
      </c>
      <c r="AW648" s="12" t="s">
        <v>33</v>
      </c>
      <c r="AX648" s="12" t="s">
        <v>72</v>
      </c>
      <c r="AY648" s="161" t="s">
        <v>143</v>
      </c>
    </row>
    <row r="649" spans="2:65" s="13" customFormat="1">
      <c r="B649" s="166"/>
      <c r="D649" s="160" t="s">
        <v>158</v>
      </c>
      <c r="E649" s="167" t="s">
        <v>19</v>
      </c>
      <c r="F649" s="168" t="s">
        <v>79</v>
      </c>
      <c r="H649" s="169">
        <v>1</v>
      </c>
      <c r="I649" s="170"/>
      <c r="L649" s="166"/>
      <c r="M649" s="171"/>
      <c r="T649" s="172"/>
      <c r="AT649" s="167" t="s">
        <v>158</v>
      </c>
      <c r="AU649" s="167" t="s">
        <v>81</v>
      </c>
      <c r="AV649" s="13" t="s">
        <v>81</v>
      </c>
      <c r="AW649" s="13" t="s">
        <v>33</v>
      </c>
      <c r="AX649" s="13" t="s">
        <v>79</v>
      </c>
      <c r="AY649" s="167" t="s">
        <v>143</v>
      </c>
    </row>
    <row r="650" spans="2:65" s="1" customFormat="1" ht="16.5" customHeight="1">
      <c r="B650" s="33"/>
      <c r="C650" s="149" t="s">
        <v>994</v>
      </c>
      <c r="D650" s="149" t="s">
        <v>154</v>
      </c>
      <c r="E650" s="150" t="s">
        <v>2333</v>
      </c>
      <c r="F650" s="151" t="s">
        <v>2334</v>
      </c>
      <c r="G650" s="152" t="s">
        <v>149</v>
      </c>
      <c r="H650" s="153">
        <v>1</v>
      </c>
      <c r="I650" s="154">
        <v>256</v>
      </c>
      <c r="J650" s="155">
        <f>ROUND(I650*H650,2)</f>
        <v>256</v>
      </c>
      <c r="K650" s="151" t="s">
        <v>19</v>
      </c>
      <c r="L650" s="156"/>
      <c r="M650" s="157" t="s">
        <v>19</v>
      </c>
      <c r="N650" s="158" t="s">
        <v>43</v>
      </c>
      <c r="P650" s="141">
        <f>O650*H650</f>
        <v>0</v>
      </c>
      <c r="Q650" s="141">
        <v>8.9999999999999998E-4</v>
      </c>
      <c r="R650" s="141">
        <f>Q650*H650</f>
        <v>8.9999999999999998E-4</v>
      </c>
      <c r="S650" s="141">
        <v>0</v>
      </c>
      <c r="T650" s="142">
        <f>S650*H650</f>
        <v>0</v>
      </c>
      <c r="AR650" s="143" t="s">
        <v>144</v>
      </c>
      <c r="AT650" s="143" t="s">
        <v>154</v>
      </c>
      <c r="AU650" s="143" t="s">
        <v>81</v>
      </c>
      <c r="AY650" s="18" t="s">
        <v>143</v>
      </c>
      <c r="BE650" s="144">
        <f>IF(N650="základní",J650,0)</f>
        <v>256</v>
      </c>
      <c r="BF650" s="144">
        <f>IF(N650="snížená",J650,0)</f>
        <v>0</v>
      </c>
      <c r="BG650" s="144">
        <f>IF(N650="zákl. přenesená",J650,0)</f>
        <v>0</v>
      </c>
      <c r="BH650" s="144">
        <f>IF(N650="sníž. přenesená",J650,0)</f>
        <v>0</v>
      </c>
      <c r="BI650" s="144">
        <f>IF(N650="nulová",J650,0)</f>
        <v>0</v>
      </c>
      <c r="BJ650" s="18" t="s">
        <v>79</v>
      </c>
      <c r="BK650" s="144">
        <f>ROUND(I650*H650,2)</f>
        <v>256</v>
      </c>
      <c r="BL650" s="18" t="s">
        <v>168</v>
      </c>
      <c r="BM650" s="143" t="s">
        <v>2335</v>
      </c>
    </row>
    <row r="651" spans="2:65" s="12" customFormat="1">
      <c r="B651" s="159"/>
      <c r="D651" s="160" t="s">
        <v>158</v>
      </c>
      <c r="E651" s="161" t="s">
        <v>19</v>
      </c>
      <c r="F651" s="162" t="s">
        <v>859</v>
      </c>
      <c r="H651" s="161" t="s">
        <v>19</v>
      </c>
      <c r="I651" s="163"/>
      <c r="L651" s="159"/>
      <c r="M651" s="164"/>
      <c r="T651" s="165"/>
      <c r="AT651" s="161" t="s">
        <v>158</v>
      </c>
      <c r="AU651" s="161" t="s">
        <v>81</v>
      </c>
      <c r="AV651" s="12" t="s">
        <v>79</v>
      </c>
      <c r="AW651" s="12" t="s">
        <v>33</v>
      </c>
      <c r="AX651" s="12" t="s">
        <v>72</v>
      </c>
      <c r="AY651" s="161" t="s">
        <v>143</v>
      </c>
    </row>
    <row r="652" spans="2:65" s="13" customFormat="1">
      <c r="B652" s="166"/>
      <c r="D652" s="160" t="s">
        <v>158</v>
      </c>
      <c r="E652" s="167" t="s">
        <v>19</v>
      </c>
      <c r="F652" s="168" t="s">
        <v>79</v>
      </c>
      <c r="H652" s="169">
        <v>1</v>
      </c>
      <c r="I652" s="170"/>
      <c r="L652" s="166"/>
      <c r="M652" s="171"/>
      <c r="T652" s="172"/>
      <c r="AT652" s="167" t="s">
        <v>158</v>
      </c>
      <c r="AU652" s="167" t="s">
        <v>81</v>
      </c>
      <c r="AV652" s="13" t="s">
        <v>81</v>
      </c>
      <c r="AW652" s="13" t="s">
        <v>33</v>
      </c>
      <c r="AX652" s="13" t="s">
        <v>79</v>
      </c>
      <c r="AY652" s="167" t="s">
        <v>143</v>
      </c>
    </row>
    <row r="653" spans="2:65" s="1" customFormat="1" ht="24.15" customHeight="1">
      <c r="B653" s="33"/>
      <c r="C653" s="132" t="s">
        <v>999</v>
      </c>
      <c r="D653" s="132" t="s">
        <v>146</v>
      </c>
      <c r="E653" s="133" t="s">
        <v>904</v>
      </c>
      <c r="F653" s="134" t="s">
        <v>905</v>
      </c>
      <c r="G653" s="135" t="s">
        <v>149</v>
      </c>
      <c r="H653" s="136">
        <v>16</v>
      </c>
      <c r="I653" s="137">
        <v>998</v>
      </c>
      <c r="J653" s="138">
        <f>ROUND(I653*H653,2)</f>
        <v>15968</v>
      </c>
      <c r="K653" s="134" t="s">
        <v>150</v>
      </c>
      <c r="L653" s="33"/>
      <c r="M653" s="139" t="s">
        <v>19</v>
      </c>
      <c r="N653" s="140" t="s">
        <v>43</v>
      </c>
      <c r="P653" s="141">
        <f>O653*H653</f>
        <v>0</v>
      </c>
      <c r="Q653" s="141">
        <v>0</v>
      </c>
      <c r="R653" s="141">
        <f>Q653*H653</f>
        <v>0</v>
      </c>
      <c r="S653" s="141">
        <v>0</v>
      </c>
      <c r="T653" s="142">
        <f>S653*H653</f>
        <v>0</v>
      </c>
      <c r="AR653" s="143" t="s">
        <v>168</v>
      </c>
      <c r="AT653" s="143" t="s">
        <v>146</v>
      </c>
      <c r="AU653" s="143" t="s">
        <v>81</v>
      </c>
      <c r="AY653" s="18" t="s">
        <v>143</v>
      </c>
      <c r="BE653" s="144">
        <f>IF(N653="základní",J653,0)</f>
        <v>15968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8" t="s">
        <v>79</v>
      </c>
      <c r="BK653" s="144">
        <f>ROUND(I653*H653,2)</f>
        <v>15968</v>
      </c>
      <c r="BL653" s="18" t="s">
        <v>168</v>
      </c>
      <c r="BM653" s="143" t="s">
        <v>2336</v>
      </c>
    </row>
    <row r="654" spans="2:65" s="1" customFormat="1">
      <c r="B654" s="33"/>
      <c r="D654" s="145" t="s">
        <v>152</v>
      </c>
      <c r="F654" s="146" t="s">
        <v>907</v>
      </c>
      <c r="I654" s="147"/>
      <c r="L654" s="33"/>
      <c r="M654" s="148"/>
      <c r="T654" s="54"/>
      <c r="AT654" s="18" t="s">
        <v>152</v>
      </c>
      <c r="AU654" s="18" t="s">
        <v>81</v>
      </c>
    </row>
    <row r="655" spans="2:65" s="12" customFormat="1">
      <c r="B655" s="159"/>
      <c r="D655" s="160" t="s">
        <v>158</v>
      </c>
      <c r="E655" s="161" t="s">
        <v>19</v>
      </c>
      <c r="F655" s="162" t="s">
        <v>859</v>
      </c>
      <c r="H655" s="161" t="s">
        <v>19</v>
      </c>
      <c r="I655" s="163"/>
      <c r="L655" s="159"/>
      <c r="M655" s="164"/>
      <c r="T655" s="165"/>
      <c r="AT655" s="161" t="s">
        <v>158</v>
      </c>
      <c r="AU655" s="161" t="s">
        <v>81</v>
      </c>
      <c r="AV655" s="12" t="s">
        <v>79</v>
      </c>
      <c r="AW655" s="12" t="s">
        <v>33</v>
      </c>
      <c r="AX655" s="12" t="s">
        <v>72</v>
      </c>
      <c r="AY655" s="161" t="s">
        <v>143</v>
      </c>
    </row>
    <row r="656" spans="2:65" s="13" customFormat="1">
      <c r="B656" s="166"/>
      <c r="D656" s="160" t="s">
        <v>158</v>
      </c>
      <c r="E656" s="167" t="s">
        <v>19</v>
      </c>
      <c r="F656" s="168" t="s">
        <v>2337</v>
      </c>
      <c r="H656" s="169">
        <v>16</v>
      </c>
      <c r="I656" s="170"/>
      <c r="L656" s="166"/>
      <c r="M656" s="171"/>
      <c r="T656" s="172"/>
      <c r="AT656" s="167" t="s">
        <v>158</v>
      </c>
      <c r="AU656" s="167" t="s">
        <v>81</v>
      </c>
      <c r="AV656" s="13" t="s">
        <v>81</v>
      </c>
      <c r="AW656" s="13" t="s">
        <v>33</v>
      </c>
      <c r="AX656" s="13" t="s">
        <v>72</v>
      </c>
      <c r="AY656" s="167" t="s">
        <v>143</v>
      </c>
    </row>
    <row r="657" spans="2:65" s="14" customFormat="1">
      <c r="B657" s="173"/>
      <c r="D657" s="160" t="s">
        <v>158</v>
      </c>
      <c r="E657" s="174" t="s">
        <v>19</v>
      </c>
      <c r="F657" s="175" t="s">
        <v>267</v>
      </c>
      <c r="H657" s="176">
        <v>16</v>
      </c>
      <c r="I657" s="177"/>
      <c r="L657" s="173"/>
      <c r="M657" s="178"/>
      <c r="T657" s="179"/>
      <c r="AT657" s="174" t="s">
        <v>158</v>
      </c>
      <c r="AU657" s="174" t="s">
        <v>81</v>
      </c>
      <c r="AV657" s="14" t="s">
        <v>168</v>
      </c>
      <c r="AW657" s="14" t="s">
        <v>33</v>
      </c>
      <c r="AX657" s="14" t="s">
        <v>79</v>
      </c>
      <c r="AY657" s="174" t="s">
        <v>143</v>
      </c>
    </row>
    <row r="658" spans="2:65" s="1" customFormat="1" ht="16.5" customHeight="1">
      <c r="B658" s="33"/>
      <c r="C658" s="149" t="s">
        <v>1003</v>
      </c>
      <c r="D658" s="149" t="s">
        <v>154</v>
      </c>
      <c r="E658" s="150" t="s">
        <v>909</v>
      </c>
      <c r="F658" s="151" t="s">
        <v>910</v>
      </c>
      <c r="G658" s="152" t="s">
        <v>149</v>
      </c>
      <c r="H658" s="153">
        <v>16</v>
      </c>
      <c r="I658" s="154">
        <v>618</v>
      </c>
      <c r="J658" s="155">
        <f>ROUND(I658*H658,2)</f>
        <v>9888</v>
      </c>
      <c r="K658" s="151" t="s">
        <v>150</v>
      </c>
      <c r="L658" s="156"/>
      <c r="M658" s="157" t="s">
        <v>19</v>
      </c>
      <c r="N658" s="158" t="s">
        <v>43</v>
      </c>
      <c r="P658" s="141">
        <f>O658*H658</f>
        <v>0</v>
      </c>
      <c r="Q658" s="141">
        <v>1.7700000000000001E-3</v>
      </c>
      <c r="R658" s="141">
        <f>Q658*H658</f>
        <v>2.8320000000000001E-2</v>
      </c>
      <c r="S658" s="141">
        <v>0</v>
      </c>
      <c r="T658" s="142">
        <f>S658*H658</f>
        <v>0</v>
      </c>
      <c r="AR658" s="143" t="s">
        <v>144</v>
      </c>
      <c r="AT658" s="143" t="s">
        <v>154</v>
      </c>
      <c r="AU658" s="143" t="s">
        <v>81</v>
      </c>
      <c r="AY658" s="18" t="s">
        <v>143</v>
      </c>
      <c r="BE658" s="144">
        <f>IF(N658="základní",J658,0)</f>
        <v>9888</v>
      </c>
      <c r="BF658" s="144">
        <f>IF(N658="snížená",J658,0)</f>
        <v>0</v>
      </c>
      <c r="BG658" s="144">
        <f>IF(N658="zákl. přenesená",J658,0)</f>
        <v>0</v>
      </c>
      <c r="BH658" s="144">
        <f>IF(N658="sníž. přenesená",J658,0)</f>
        <v>0</v>
      </c>
      <c r="BI658" s="144">
        <f>IF(N658="nulová",J658,0)</f>
        <v>0</v>
      </c>
      <c r="BJ658" s="18" t="s">
        <v>79</v>
      </c>
      <c r="BK658" s="144">
        <f>ROUND(I658*H658,2)</f>
        <v>9888</v>
      </c>
      <c r="BL658" s="18" t="s">
        <v>168</v>
      </c>
      <c r="BM658" s="143" t="s">
        <v>2338</v>
      </c>
    </row>
    <row r="659" spans="2:65" s="1" customFormat="1" ht="24.15" customHeight="1">
      <c r="B659" s="33"/>
      <c r="C659" s="132" t="s">
        <v>1007</v>
      </c>
      <c r="D659" s="132" t="s">
        <v>146</v>
      </c>
      <c r="E659" s="133" t="s">
        <v>2339</v>
      </c>
      <c r="F659" s="134" t="s">
        <v>2340</v>
      </c>
      <c r="G659" s="135" t="s">
        <v>149</v>
      </c>
      <c r="H659" s="136">
        <v>1</v>
      </c>
      <c r="I659" s="137">
        <v>940</v>
      </c>
      <c r="J659" s="138">
        <f>ROUND(I659*H659,2)</f>
        <v>940</v>
      </c>
      <c r="K659" s="134" t="s">
        <v>150</v>
      </c>
      <c r="L659" s="33"/>
      <c r="M659" s="139" t="s">
        <v>19</v>
      </c>
      <c r="N659" s="140" t="s">
        <v>43</v>
      </c>
      <c r="P659" s="141">
        <f>O659*H659</f>
        <v>0</v>
      </c>
      <c r="Q659" s="141">
        <v>0</v>
      </c>
      <c r="R659" s="141">
        <f>Q659*H659</f>
        <v>0</v>
      </c>
      <c r="S659" s="141">
        <v>0</v>
      </c>
      <c r="T659" s="142">
        <f>S659*H659</f>
        <v>0</v>
      </c>
      <c r="AR659" s="143" t="s">
        <v>168</v>
      </c>
      <c r="AT659" s="143" t="s">
        <v>146</v>
      </c>
      <c r="AU659" s="143" t="s">
        <v>81</v>
      </c>
      <c r="AY659" s="18" t="s">
        <v>143</v>
      </c>
      <c r="BE659" s="144">
        <f>IF(N659="základní",J659,0)</f>
        <v>940</v>
      </c>
      <c r="BF659" s="144">
        <f>IF(N659="snížená",J659,0)</f>
        <v>0</v>
      </c>
      <c r="BG659" s="144">
        <f>IF(N659="zákl. přenesená",J659,0)</f>
        <v>0</v>
      </c>
      <c r="BH659" s="144">
        <f>IF(N659="sníž. přenesená",J659,0)</f>
        <v>0</v>
      </c>
      <c r="BI659" s="144">
        <f>IF(N659="nulová",J659,0)</f>
        <v>0</v>
      </c>
      <c r="BJ659" s="18" t="s">
        <v>79</v>
      </c>
      <c r="BK659" s="144">
        <f>ROUND(I659*H659,2)</f>
        <v>940</v>
      </c>
      <c r="BL659" s="18" t="s">
        <v>168</v>
      </c>
      <c r="BM659" s="143" t="s">
        <v>2341</v>
      </c>
    </row>
    <row r="660" spans="2:65" s="1" customFormat="1">
      <c r="B660" s="33"/>
      <c r="D660" s="145" t="s">
        <v>152</v>
      </c>
      <c r="F660" s="146" t="s">
        <v>2342</v>
      </c>
      <c r="I660" s="147"/>
      <c r="L660" s="33"/>
      <c r="M660" s="148"/>
      <c r="T660" s="54"/>
      <c r="AT660" s="18" t="s">
        <v>152</v>
      </c>
      <c r="AU660" s="18" t="s">
        <v>81</v>
      </c>
    </row>
    <row r="661" spans="2:65" s="1" customFormat="1" ht="16.5" customHeight="1">
      <c r="B661" s="33"/>
      <c r="C661" s="149" t="s">
        <v>1012</v>
      </c>
      <c r="D661" s="149" t="s">
        <v>154</v>
      </c>
      <c r="E661" s="150" t="s">
        <v>2343</v>
      </c>
      <c r="F661" s="151" t="s">
        <v>2344</v>
      </c>
      <c r="G661" s="152" t="s">
        <v>149</v>
      </c>
      <c r="H661" s="153">
        <v>1</v>
      </c>
      <c r="I661" s="154">
        <v>2442</v>
      </c>
      <c r="J661" s="155">
        <f>ROUND(I661*H661,2)</f>
        <v>2442</v>
      </c>
      <c r="K661" s="151" t="s">
        <v>150</v>
      </c>
      <c r="L661" s="156"/>
      <c r="M661" s="157" t="s">
        <v>19</v>
      </c>
      <c r="N661" s="158" t="s">
        <v>43</v>
      </c>
      <c r="P661" s="141">
        <f>O661*H661</f>
        <v>0</v>
      </c>
      <c r="Q661" s="141">
        <v>3.8E-3</v>
      </c>
      <c r="R661" s="141">
        <f>Q661*H661</f>
        <v>3.8E-3</v>
      </c>
      <c r="S661" s="141">
        <v>0</v>
      </c>
      <c r="T661" s="142">
        <f>S661*H661</f>
        <v>0</v>
      </c>
      <c r="AR661" s="143" t="s">
        <v>144</v>
      </c>
      <c r="AT661" s="143" t="s">
        <v>154</v>
      </c>
      <c r="AU661" s="143" t="s">
        <v>81</v>
      </c>
      <c r="AY661" s="18" t="s">
        <v>143</v>
      </c>
      <c r="BE661" s="144">
        <f>IF(N661="základní",J661,0)</f>
        <v>2442</v>
      </c>
      <c r="BF661" s="144">
        <f>IF(N661="snížená",J661,0)</f>
        <v>0</v>
      </c>
      <c r="BG661" s="144">
        <f>IF(N661="zákl. přenesená",J661,0)</f>
        <v>0</v>
      </c>
      <c r="BH661" s="144">
        <f>IF(N661="sníž. přenesená",J661,0)</f>
        <v>0</v>
      </c>
      <c r="BI661" s="144">
        <f>IF(N661="nulová",J661,0)</f>
        <v>0</v>
      </c>
      <c r="BJ661" s="18" t="s">
        <v>79</v>
      </c>
      <c r="BK661" s="144">
        <f>ROUND(I661*H661,2)</f>
        <v>2442</v>
      </c>
      <c r="BL661" s="18" t="s">
        <v>168</v>
      </c>
      <c r="BM661" s="143" t="s">
        <v>2345</v>
      </c>
    </row>
    <row r="662" spans="2:65" s="12" customFormat="1">
      <c r="B662" s="159"/>
      <c r="D662" s="160" t="s">
        <v>158</v>
      </c>
      <c r="E662" s="161" t="s">
        <v>19</v>
      </c>
      <c r="F662" s="162" t="s">
        <v>859</v>
      </c>
      <c r="H662" s="161" t="s">
        <v>19</v>
      </c>
      <c r="I662" s="163"/>
      <c r="L662" s="159"/>
      <c r="M662" s="164"/>
      <c r="T662" s="165"/>
      <c r="AT662" s="161" t="s">
        <v>158</v>
      </c>
      <c r="AU662" s="161" t="s">
        <v>81</v>
      </c>
      <c r="AV662" s="12" t="s">
        <v>79</v>
      </c>
      <c r="AW662" s="12" t="s">
        <v>33</v>
      </c>
      <c r="AX662" s="12" t="s">
        <v>72</v>
      </c>
      <c r="AY662" s="161" t="s">
        <v>143</v>
      </c>
    </row>
    <row r="663" spans="2:65" s="12" customFormat="1">
      <c r="B663" s="159"/>
      <c r="D663" s="160" t="s">
        <v>158</v>
      </c>
      <c r="E663" s="161" t="s">
        <v>19</v>
      </c>
      <c r="F663" s="162" t="s">
        <v>161</v>
      </c>
      <c r="H663" s="161" t="s">
        <v>19</v>
      </c>
      <c r="I663" s="163"/>
      <c r="L663" s="159"/>
      <c r="M663" s="164"/>
      <c r="T663" s="165"/>
      <c r="AT663" s="161" t="s">
        <v>158</v>
      </c>
      <c r="AU663" s="161" t="s">
        <v>81</v>
      </c>
      <c r="AV663" s="12" t="s">
        <v>79</v>
      </c>
      <c r="AW663" s="12" t="s">
        <v>33</v>
      </c>
      <c r="AX663" s="12" t="s">
        <v>72</v>
      </c>
      <c r="AY663" s="161" t="s">
        <v>143</v>
      </c>
    </row>
    <row r="664" spans="2:65" s="13" customFormat="1">
      <c r="B664" s="166"/>
      <c r="D664" s="160" t="s">
        <v>158</v>
      </c>
      <c r="E664" s="167" t="s">
        <v>19</v>
      </c>
      <c r="F664" s="168" t="s">
        <v>79</v>
      </c>
      <c r="H664" s="169">
        <v>1</v>
      </c>
      <c r="I664" s="170"/>
      <c r="L664" s="166"/>
      <c r="M664" s="171"/>
      <c r="T664" s="172"/>
      <c r="AT664" s="167" t="s">
        <v>158</v>
      </c>
      <c r="AU664" s="167" t="s">
        <v>81</v>
      </c>
      <c r="AV664" s="13" t="s">
        <v>81</v>
      </c>
      <c r="AW664" s="13" t="s">
        <v>33</v>
      </c>
      <c r="AX664" s="13" t="s">
        <v>79</v>
      </c>
      <c r="AY664" s="167" t="s">
        <v>143</v>
      </c>
    </row>
    <row r="665" spans="2:65" s="1" customFormat="1" ht="24.15" customHeight="1">
      <c r="B665" s="33"/>
      <c r="C665" s="132" t="s">
        <v>1017</v>
      </c>
      <c r="D665" s="132" t="s">
        <v>146</v>
      </c>
      <c r="E665" s="133" t="s">
        <v>913</v>
      </c>
      <c r="F665" s="134" t="s">
        <v>914</v>
      </c>
      <c r="G665" s="135" t="s">
        <v>149</v>
      </c>
      <c r="H665" s="136">
        <v>2</v>
      </c>
      <c r="I665" s="137">
        <v>2235</v>
      </c>
      <c r="J665" s="138">
        <f>ROUND(I665*H665,2)</f>
        <v>4470</v>
      </c>
      <c r="K665" s="134" t="s">
        <v>150</v>
      </c>
      <c r="L665" s="33"/>
      <c r="M665" s="139" t="s">
        <v>19</v>
      </c>
      <c r="N665" s="140" t="s">
        <v>43</v>
      </c>
      <c r="P665" s="141">
        <f>O665*H665</f>
        <v>0</v>
      </c>
      <c r="Q665" s="141">
        <v>0</v>
      </c>
      <c r="R665" s="141">
        <f>Q665*H665</f>
        <v>0</v>
      </c>
      <c r="S665" s="141">
        <v>0</v>
      </c>
      <c r="T665" s="142">
        <f>S665*H665</f>
        <v>0</v>
      </c>
      <c r="AR665" s="143" t="s">
        <v>168</v>
      </c>
      <c r="AT665" s="143" t="s">
        <v>146</v>
      </c>
      <c r="AU665" s="143" t="s">
        <v>81</v>
      </c>
      <c r="AY665" s="18" t="s">
        <v>143</v>
      </c>
      <c r="BE665" s="144">
        <f>IF(N665="základní",J665,0)</f>
        <v>4470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8" t="s">
        <v>79</v>
      </c>
      <c r="BK665" s="144">
        <f>ROUND(I665*H665,2)</f>
        <v>4470</v>
      </c>
      <c r="BL665" s="18" t="s">
        <v>168</v>
      </c>
      <c r="BM665" s="143" t="s">
        <v>2346</v>
      </c>
    </row>
    <row r="666" spans="2:65" s="1" customFormat="1">
      <c r="B666" s="33"/>
      <c r="D666" s="145" t="s">
        <v>152</v>
      </c>
      <c r="F666" s="146" t="s">
        <v>916</v>
      </c>
      <c r="I666" s="147"/>
      <c r="L666" s="33"/>
      <c r="M666" s="148"/>
      <c r="T666" s="54"/>
      <c r="AT666" s="18" t="s">
        <v>152</v>
      </c>
      <c r="AU666" s="18" t="s">
        <v>81</v>
      </c>
    </row>
    <row r="667" spans="2:65" s="1" customFormat="1" ht="16.5" customHeight="1">
      <c r="B667" s="33"/>
      <c r="C667" s="149" t="s">
        <v>1022</v>
      </c>
      <c r="D667" s="149" t="s">
        <v>154</v>
      </c>
      <c r="E667" s="150" t="s">
        <v>918</v>
      </c>
      <c r="F667" s="151" t="s">
        <v>919</v>
      </c>
      <c r="G667" s="152" t="s">
        <v>149</v>
      </c>
      <c r="H667" s="153">
        <v>1</v>
      </c>
      <c r="I667" s="154">
        <v>1997</v>
      </c>
      <c r="J667" s="155">
        <f>ROUND(I667*H667,2)</f>
        <v>1997</v>
      </c>
      <c r="K667" s="151" t="s">
        <v>19</v>
      </c>
      <c r="L667" s="156"/>
      <c r="M667" s="157" t="s">
        <v>19</v>
      </c>
      <c r="N667" s="158" t="s">
        <v>43</v>
      </c>
      <c r="P667" s="141">
        <f>O667*H667</f>
        <v>0</v>
      </c>
      <c r="Q667" s="141">
        <v>3.5000000000000001E-3</v>
      </c>
      <c r="R667" s="141">
        <f>Q667*H667</f>
        <v>3.5000000000000001E-3</v>
      </c>
      <c r="S667" s="141">
        <v>0</v>
      </c>
      <c r="T667" s="142">
        <f>S667*H667</f>
        <v>0</v>
      </c>
      <c r="AR667" s="143" t="s">
        <v>144</v>
      </c>
      <c r="AT667" s="143" t="s">
        <v>154</v>
      </c>
      <c r="AU667" s="143" t="s">
        <v>81</v>
      </c>
      <c r="AY667" s="18" t="s">
        <v>143</v>
      </c>
      <c r="BE667" s="144">
        <f>IF(N667="základní",J667,0)</f>
        <v>1997</v>
      </c>
      <c r="BF667" s="144">
        <f>IF(N667="snížená",J667,0)</f>
        <v>0</v>
      </c>
      <c r="BG667" s="144">
        <f>IF(N667="zákl. přenesená",J667,0)</f>
        <v>0</v>
      </c>
      <c r="BH667" s="144">
        <f>IF(N667="sníž. přenesená",J667,0)</f>
        <v>0</v>
      </c>
      <c r="BI667" s="144">
        <f>IF(N667="nulová",J667,0)</f>
        <v>0</v>
      </c>
      <c r="BJ667" s="18" t="s">
        <v>79</v>
      </c>
      <c r="BK667" s="144">
        <f>ROUND(I667*H667,2)</f>
        <v>1997</v>
      </c>
      <c r="BL667" s="18" t="s">
        <v>168</v>
      </c>
      <c r="BM667" s="143" t="s">
        <v>2347</v>
      </c>
    </row>
    <row r="668" spans="2:65" s="12" customFormat="1">
      <c r="B668" s="159"/>
      <c r="D668" s="160" t="s">
        <v>158</v>
      </c>
      <c r="E668" s="161" t="s">
        <v>19</v>
      </c>
      <c r="F668" s="162" t="s">
        <v>859</v>
      </c>
      <c r="H668" s="161" t="s">
        <v>19</v>
      </c>
      <c r="I668" s="163"/>
      <c r="L668" s="159"/>
      <c r="M668" s="164"/>
      <c r="T668" s="165"/>
      <c r="AT668" s="161" t="s">
        <v>158</v>
      </c>
      <c r="AU668" s="161" t="s">
        <v>81</v>
      </c>
      <c r="AV668" s="12" t="s">
        <v>79</v>
      </c>
      <c r="AW668" s="12" t="s">
        <v>33</v>
      </c>
      <c r="AX668" s="12" t="s">
        <v>72</v>
      </c>
      <c r="AY668" s="161" t="s">
        <v>143</v>
      </c>
    </row>
    <row r="669" spans="2:65" s="12" customFormat="1">
      <c r="B669" s="159"/>
      <c r="D669" s="160" t="s">
        <v>158</v>
      </c>
      <c r="E669" s="161" t="s">
        <v>19</v>
      </c>
      <c r="F669" s="162" t="s">
        <v>161</v>
      </c>
      <c r="H669" s="161" t="s">
        <v>19</v>
      </c>
      <c r="I669" s="163"/>
      <c r="L669" s="159"/>
      <c r="M669" s="164"/>
      <c r="T669" s="165"/>
      <c r="AT669" s="161" t="s">
        <v>158</v>
      </c>
      <c r="AU669" s="161" t="s">
        <v>81</v>
      </c>
      <c r="AV669" s="12" t="s">
        <v>79</v>
      </c>
      <c r="AW669" s="12" t="s">
        <v>33</v>
      </c>
      <c r="AX669" s="12" t="s">
        <v>72</v>
      </c>
      <c r="AY669" s="161" t="s">
        <v>143</v>
      </c>
    </row>
    <row r="670" spans="2:65" s="13" customFormat="1">
      <c r="B670" s="166"/>
      <c r="D670" s="160" t="s">
        <v>158</v>
      </c>
      <c r="E670" s="167" t="s">
        <v>19</v>
      </c>
      <c r="F670" s="168" t="s">
        <v>79</v>
      </c>
      <c r="H670" s="169">
        <v>1</v>
      </c>
      <c r="I670" s="170"/>
      <c r="L670" s="166"/>
      <c r="M670" s="171"/>
      <c r="T670" s="172"/>
      <c r="AT670" s="167" t="s">
        <v>158</v>
      </c>
      <c r="AU670" s="167" t="s">
        <v>81</v>
      </c>
      <c r="AV670" s="13" t="s">
        <v>81</v>
      </c>
      <c r="AW670" s="13" t="s">
        <v>33</v>
      </c>
      <c r="AX670" s="13" t="s">
        <v>79</v>
      </c>
      <c r="AY670" s="167" t="s">
        <v>143</v>
      </c>
    </row>
    <row r="671" spans="2:65" s="1" customFormat="1" ht="16.5" customHeight="1">
      <c r="B671" s="33"/>
      <c r="C671" s="149" t="s">
        <v>1027</v>
      </c>
      <c r="D671" s="149" t="s">
        <v>154</v>
      </c>
      <c r="E671" s="150" t="s">
        <v>1911</v>
      </c>
      <c r="F671" s="151" t="s">
        <v>1912</v>
      </c>
      <c r="G671" s="152" t="s">
        <v>149</v>
      </c>
      <c r="H671" s="153">
        <v>1</v>
      </c>
      <c r="I671" s="154">
        <v>1997</v>
      </c>
      <c r="J671" s="155">
        <f>ROUND(I671*H671,2)</f>
        <v>1997</v>
      </c>
      <c r="K671" s="151" t="s">
        <v>19</v>
      </c>
      <c r="L671" s="156"/>
      <c r="M671" s="157" t="s">
        <v>19</v>
      </c>
      <c r="N671" s="158" t="s">
        <v>43</v>
      </c>
      <c r="P671" s="141">
        <f>O671*H671</f>
        <v>0</v>
      </c>
      <c r="Q671" s="141">
        <v>3.8E-3</v>
      </c>
      <c r="R671" s="141">
        <f>Q671*H671</f>
        <v>3.8E-3</v>
      </c>
      <c r="S671" s="141">
        <v>0</v>
      </c>
      <c r="T671" s="142">
        <f>S671*H671</f>
        <v>0</v>
      </c>
      <c r="AR671" s="143" t="s">
        <v>144</v>
      </c>
      <c r="AT671" s="143" t="s">
        <v>154</v>
      </c>
      <c r="AU671" s="143" t="s">
        <v>81</v>
      </c>
      <c r="AY671" s="18" t="s">
        <v>143</v>
      </c>
      <c r="BE671" s="144">
        <f>IF(N671="základní",J671,0)</f>
        <v>1997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8" t="s">
        <v>79</v>
      </c>
      <c r="BK671" s="144">
        <f>ROUND(I671*H671,2)</f>
        <v>1997</v>
      </c>
      <c r="BL671" s="18" t="s">
        <v>168</v>
      </c>
      <c r="BM671" s="143" t="s">
        <v>2348</v>
      </c>
    </row>
    <row r="672" spans="2:65" s="12" customFormat="1">
      <c r="B672" s="159"/>
      <c r="D672" s="160" t="s">
        <v>158</v>
      </c>
      <c r="E672" s="161" t="s">
        <v>19</v>
      </c>
      <c r="F672" s="162" t="s">
        <v>859</v>
      </c>
      <c r="H672" s="161" t="s">
        <v>19</v>
      </c>
      <c r="I672" s="163"/>
      <c r="L672" s="159"/>
      <c r="M672" s="164"/>
      <c r="T672" s="165"/>
      <c r="AT672" s="161" t="s">
        <v>158</v>
      </c>
      <c r="AU672" s="161" t="s">
        <v>81</v>
      </c>
      <c r="AV672" s="12" t="s">
        <v>79</v>
      </c>
      <c r="AW672" s="12" t="s">
        <v>33</v>
      </c>
      <c r="AX672" s="12" t="s">
        <v>72</v>
      </c>
      <c r="AY672" s="161" t="s">
        <v>143</v>
      </c>
    </row>
    <row r="673" spans="2:65" s="12" customFormat="1">
      <c r="B673" s="159"/>
      <c r="D673" s="160" t="s">
        <v>158</v>
      </c>
      <c r="E673" s="161" t="s">
        <v>19</v>
      </c>
      <c r="F673" s="162" t="s">
        <v>161</v>
      </c>
      <c r="H673" s="161" t="s">
        <v>19</v>
      </c>
      <c r="I673" s="163"/>
      <c r="L673" s="159"/>
      <c r="M673" s="164"/>
      <c r="T673" s="165"/>
      <c r="AT673" s="161" t="s">
        <v>158</v>
      </c>
      <c r="AU673" s="161" t="s">
        <v>81</v>
      </c>
      <c r="AV673" s="12" t="s">
        <v>79</v>
      </c>
      <c r="AW673" s="12" t="s">
        <v>33</v>
      </c>
      <c r="AX673" s="12" t="s">
        <v>72</v>
      </c>
      <c r="AY673" s="161" t="s">
        <v>143</v>
      </c>
    </row>
    <row r="674" spans="2:65" s="13" customFormat="1">
      <c r="B674" s="166"/>
      <c r="D674" s="160" t="s">
        <v>158</v>
      </c>
      <c r="E674" s="167" t="s">
        <v>19</v>
      </c>
      <c r="F674" s="168" t="s">
        <v>79</v>
      </c>
      <c r="H674" s="169">
        <v>1</v>
      </c>
      <c r="I674" s="170"/>
      <c r="L674" s="166"/>
      <c r="M674" s="171"/>
      <c r="T674" s="172"/>
      <c r="AT674" s="167" t="s">
        <v>158</v>
      </c>
      <c r="AU674" s="167" t="s">
        <v>81</v>
      </c>
      <c r="AV674" s="13" t="s">
        <v>81</v>
      </c>
      <c r="AW674" s="13" t="s">
        <v>33</v>
      </c>
      <c r="AX674" s="13" t="s">
        <v>79</v>
      </c>
      <c r="AY674" s="167" t="s">
        <v>143</v>
      </c>
    </row>
    <row r="675" spans="2:65" s="1" customFormat="1" ht="24.15" customHeight="1">
      <c r="B675" s="33"/>
      <c r="C675" s="132" t="s">
        <v>1031</v>
      </c>
      <c r="D675" s="132" t="s">
        <v>146</v>
      </c>
      <c r="E675" s="133" t="s">
        <v>922</v>
      </c>
      <c r="F675" s="134" t="s">
        <v>923</v>
      </c>
      <c r="G675" s="135" t="s">
        <v>149</v>
      </c>
      <c r="H675" s="136">
        <v>6</v>
      </c>
      <c r="I675" s="137">
        <v>1440</v>
      </c>
      <c r="J675" s="138">
        <f>ROUND(I675*H675,2)</f>
        <v>8640</v>
      </c>
      <c r="K675" s="134" t="s">
        <v>150</v>
      </c>
      <c r="L675" s="33"/>
      <c r="M675" s="139" t="s">
        <v>19</v>
      </c>
      <c r="N675" s="140" t="s">
        <v>43</v>
      </c>
      <c r="P675" s="141">
        <f>O675*H675</f>
        <v>0</v>
      </c>
      <c r="Q675" s="141">
        <v>0</v>
      </c>
      <c r="R675" s="141">
        <f>Q675*H675</f>
        <v>0</v>
      </c>
      <c r="S675" s="141">
        <v>0</v>
      </c>
      <c r="T675" s="142">
        <f>S675*H675</f>
        <v>0</v>
      </c>
      <c r="AR675" s="143" t="s">
        <v>168</v>
      </c>
      <c r="AT675" s="143" t="s">
        <v>146</v>
      </c>
      <c r="AU675" s="143" t="s">
        <v>81</v>
      </c>
      <c r="AY675" s="18" t="s">
        <v>143</v>
      </c>
      <c r="BE675" s="144">
        <f>IF(N675="základní",J675,0)</f>
        <v>8640</v>
      </c>
      <c r="BF675" s="144">
        <f>IF(N675="snížená",J675,0)</f>
        <v>0</v>
      </c>
      <c r="BG675" s="144">
        <f>IF(N675="zákl. přenesená",J675,0)</f>
        <v>0</v>
      </c>
      <c r="BH675" s="144">
        <f>IF(N675="sníž. přenesená",J675,0)</f>
        <v>0</v>
      </c>
      <c r="BI675" s="144">
        <f>IF(N675="nulová",J675,0)</f>
        <v>0</v>
      </c>
      <c r="BJ675" s="18" t="s">
        <v>79</v>
      </c>
      <c r="BK675" s="144">
        <f>ROUND(I675*H675,2)</f>
        <v>8640</v>
      </c>
      <c r="BL675" s="18" t="s">
        <v>168</v>
      </c>
      <c r="BM675" s="143" t="s">
        <v>2349</v>
      </c>
    </row>
    <row r="676" spans="2:65" s="1" customFormat="1">
      <c r="B676" s="33"/>
      <c r="D676" s="145" t="s">
        <v>152</v>
      </c>
      <c r="F676" s="146" t="s">
        <v>925</v>
      </c>
      <c r="I676" s="147"/>
      <c r="L676" s="33"/>
      <c r="M676" s="148"/>
      <c r="T676" s="54"/>
      <c r="AT676" s="18" t="s">
        <v>152</v>
      </c>
      <c r="AU676" s="18" t="s">
        <v>81</v>
      </c>
    </row>
    <row r="677" spans="2:65" s="1" customFormat="1" ht="16.5" customHeight="1">
      <c r="B677" s="33"/>
      <c r="C677" s="149" t="s">
        <v>1035</v>
      </c>
      <c r="D677" s="149" t="s">
        <v>154</v>
      </c>
      <c r="E677" s="150" t="s">
        <v>927</v>
      </c>
      <c r="F677" s="151" t="s">
        <v>928</v>
      </c>
      <c r="G677" s="152" t="s">
        <v>149</v>
      </c>
      <c r="H677" s="153">
        <v>3</v>
      </c>
      <c r="I677" s="154">
        <v>536.9</v>
      </c>
      <c r="J677" s="155">
        <f>ROUND(I677*H677,2)</f>
        <v>1610.7</v>
      </c>
      <c r="K677" s="151" t="s">
        <v>19</v>
      </c>
      <c r="L677" s="156"/>
      <c r="M677" s="157" t="s">
        <v>19</v>
      </c>
      <c r="N677" s="158" t="s">
        <v>43</v>
      </c>
      <c r="P677" s="141">
        <f>O677*H677</f>
        <v>0</v>
      </c>
      <c r="Q677" s="141">
        <v>1.34E-3</v>
      </c>
      <c r="R677" s="141">
        <f>Q677*H677</f>
        <v>4.0200000000000001E-3</v>
      </c>
      <c r="S677" s="141">
        <v>0</v>
      </c>
      <c r="T677" s="142">
        <f>S677*H677</f>
        <v>0</v>
      </c>
      <c r="AR677" s="143" t="s">
        <v>144</v>
      </c>
      <c r="AT677" s="143" t="s">
        <v>154</v>
      </c>
      <c r="AU677" s="143" t="s">
        <v>81</v>
      </c>
      <c r="AY677" s="18" t="s">
        <v>143</v>
      </c>
      <c r="BE677" s="144">
        <f>IF(N677="základní",J677,0)</f>
        <v>1610.7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8" t="s">
        <v>79</v>
      </c>
      <c r="BK677" s="144">
        <f>ROUND(I677*H677,2)</f>
        <v>1610.7</v>
      </c>
      <c r="BL677" s="18" t="s">
        <v>168</v>
      </c>
      <c r="BM677" s="143" t="s">
        <v>2350</v>
      </c>
    </row>
    <row r="678" spans="2:65" s="12" customFormat="1">
      <c r="B678" s="159"/>
      <c r="D678" s="160" t="s">
        <v>158</v>
      </c>
      <c r="E678" s="161" t="s">
        <v>19</v>
      </c>
      <c r="F678" s="162" t="s">
        <v>859</v>
      </c>
      <c r="H678" s="161" t="s">
        <v>19</v>
      </c>
      <c r="I678" s="163"/>
      <c r="L678" s="159"/>
      <c r="M678" s="164"/>
      <c r="T678" s="165"/>
      <c r="AT678" s="161" t="s">
        <v>158</v>
      </c>
      <c r="AU678" s="161" t="s">
        <v>81</v>
      </c>
      <c r="AV678" s="12" t="s">
        <v>79</v>
      </c>
      <c r="AW678" s="12" t="s">
        <v>33</v>
      </c>
      <c r="AX678" s="12" t="s">
        <v>72</v>
      </c>
      <c r="AY678" s="161" t="s">
        <v>143</v>
      </c>
    </row>
    <row r="679" spans="2:65" s="12" customFormat="1">
      <c r="B679" s="159"/>
      <c r="D679" s="160" t="s">
        <v>158</v>
      </c>
      <c r="E679" s="161" t="s">
        <v>19</v>
      </c>
      <c r="F679" s="162" t="s">
        <v>161</v>
      </c>
      <c r="H679" s="161" t="s">
        <v>19</v>
      </c>
      <c r="I679" s="163"/>
      <c r="L679" s="159"/>
      <c r="M679" s="164"/>
      <c r="T679" s="165"/>
      <c r="AT679" s="161" t="s">
        <v>158</v>
      </c>
      <c r="AU679" s="161" t="s">
        <v>81</v>
      </c>
      <c r="AV679" s="12" t="s">
        <v>79</v>
      </c>
      <c r="AW679" s="12" t="s">
        <v>33</v>
      </c>
      <c r="AX679" s="12" t="s">
        <v>72</v>
      </c>
      <c r="AY679" s="161" t="s">
        <v>143</v>
      </c>
    </row>
    <row r="680" spans="2:65" s="13" customFormat="1">
      <c r="B680" s="166"/>
      <c r="D680" s="160" t="s">
        <v>158</v>
      </c>
      <c r="E680" s="167" t="s">
        <v>19</v>
      </c>
      <c r="F680" s="168" t="s">
        <v>163</v>
      </c>
      <c r="H680" s="169">
        <v>3</v>
      </c>
      <c r="I680" s="170"/>
      <c r="L680" s="166"/>
      <c r="M680" s="171"/>
      <c r="T680" s="172"/>
      <c r="AT680" s="167" t="s">
        <v>158</v>
      </c>
      <c r="AU680" s="167" t="s">
        <v>81</v>
      </c>
      <c r="AV680" s="13" t="s">
        <v>81</v>
      </c>
      <c r="AW680" s="13" t="s">
        <v>33</v>
      </c>
      <c r="AX680" s="13" t="s">
        <v>79</v>
      </c>
      <c r="AY680" s="167" t="s">
        <v>143</v>
      </c>
    </row>
    <row r="681" spans="2:65" s="1" customFormat="1" ht="16.5" customHeight="1">
      <c r="B681" s="33"/>
      <c r="C681" s="149" t="s">
        <v>1040</v>
      </c>
      <c r="D681" s="149" t="s">
        <v>154</v>
      </c>
      <c r="E681" s="150" t="s">
        <v>931</v>
      </c>
      <c r="F681" s="151" t="s">
        <v>932</v>
      </c>
      <c r="G681" s="152" t="s">
        <v>149</v>
      </c>
      <c r="H681" s="153">
        <v>3</v>
      </c>
      <c r="I681" s="154">
        <v>1273.5999999999999</v>
      </c>
      <c r="J681" s="155">
        <f>ROUND(I681*H681,2)</f>
        <v>3820.8</v>
      </c>
      <c r="K681" s="151" t="s">
        <v>19</v>
      </c>
      <c r="L681" s="156"/>
      <c r="M681" s="157" t="s">
        <v>19</v>
      </c>
      <c r="N681" s="158" t="s">
        <v>43</v>
      </c>
      <c r="P681" s="141">
        <f>O681*H681</f>
        <v>0</v>
      </c>
      <c r="Q681" s="141">
        <v>3.49E-3</v>
      </c>
      <c r="R681" s="141">
        <f>Q681*H681</f>
        <v>1.047E-2</v>
      </c>
      <c r="S681" s="141">
        <v>0</v>
      </c>
      <c r="T681" s="142">
        <f>S681*H681</f>
        <v>0</v>
      </c>
      <c r="AR681" s="143" t="s">
        <v>144</v>
      </c>
      <c r="AT681" s="143" t="s">
        <v>154</v>
      </c>
      <c r="AU681" s="143" t="s">
        <v>81</v>
      </c>
      <c r="AY681" s="18" t="s">
        <v>143</v>
      </c>
      <c r="BE681" s="144">
        <f>IF(N681="základní",J681,0)</f>
        <v>3820.8</v>
      </c>
      <c r="BF681" s="144">
        <f>IF(N681="snížená",J681,0)</f>
        <v>0</v>
      </c>
      <c r="BG681" s="144">
        <f>IF(N681="zákl. přenesená",J681,0)</f>
        <v>0</v>
      </c>
      <c r="BH681" s="144">
        <f>IF(N681="sníž. přenesená",J681,0)</f>
        <v>0</v>
      </c>
      <c r="BI681" s="144">
        <f>IF(N681="nulová",J681,0)</f>
        <v>0</v>
      </c>
      <c r="BJ681" s="18" t="s">
        <v>79</v>
      </c>
      <c r="BK681" s="144">
        <f>ROUND(I681*H681,2)</f>
        <v>3820.8</v>
      </c>
      <c r="BL681" s="18" t="s">
        <v>168</v>
      </c>
      <c r="BM681" s="143" t="s">
        <v>2351</v>
      </c>
    </row>
    <row r="682" spans="2:65" s="12" customFormat="1">
      <c r="B682" s="159"/>
      <c r="D682" s="160" t="s">
        <v>158</v>
      </c>
      <c r="E682" s="161" t="s">
        <v>19</v>
      </c>
      <c r="F682" s="162" t="s">
        <v>859</v>
      </c>
      <c r="H682" s="161" t="s">
        <v>19</v>
      </c>
      <c r="I682" s="163"/>
      <c r="L682" s="159"/>
      <c r="M682" s="164"/>
      <c r="T682" s="165"/>
      <c r="AT682" s="161" t="s">
        <v>158</v>
      </c>
      <c r="AU682" s="161" t="s">
        <v>81</v>
      </c>
      <c r="AV682" s="12" t="s">
        <v>79</v>
      </c>
      <c r="AW682" s="12" t="s">
        <v>33</v>
      </c>
      <c r="AX682" s="12" t="s">
        <v>72</v>
      </c>
      <c r="AY682" s="161" t="s">
        <v>143</v>
      </c>
    </row>
    <row r="683" spans="2:65" s="12" customFormat="1">
      <c r="B683" s="159"/>
      <c r="D683" s="160" t="s">
        <v>158</v>
      </c>
      <c r="E683" s="161" t="s">
        <v>19</v>
      </c>
      <c r="F683" s="162" t="s">
        <v>161</v>
      </c>
      <c r="H683" s="161" t="s">
        <v>19</v>
      </c>
      <c r="I683" s="163"/>
      <c r="L683" s="159"/>
      <c r="M683" s="164"/>
      <c r="T683" s="165"/>
      <c r="AT683" s="161" t="s">
        <v>158</v>
      </c>
      <c r="AU683" s="161" t="s">
        <v>81</v>
      </c>
      <c r="AV683" s="12" t="s">
        <v>79</v>
      </c>
      <c r="AW683" s="12" t="s">
        <v>33</v>
      </c>
      <c r="AX683" s="12" t="s">
        <v>72</v>
      </c>
      <c r="AY683" s="161" t="s">
        <v>143</v>
      </c>
    </row>
    <row r="684" spans="2:65" s="13" customFormat="1">
      <c r="B684" s="166"/>
      <c r="D684" s="160" t="s">
        <v>158</v>
      </c>
      <c r="E684" s="167" t="s">
        <v>19</v>
      </c>
      <c r="F684" s="168" t="s">
        <v>163</v>
      </c>
      <c r="H684" s="169">
        <v>3</v>
      </c>
      <c r="I684" s="170"/>
      <c r="L684" s="166"/>
      <c r="M684" s="171"/>
      <c r="T684" s="172"/>
      <c r="AT684" s="167" t="s">
        <v>158</v>
      </c>
      <c r="AU684" s="167" t="s">
        <v>81</v>
      </c>
      <c r="AV684" s="13" t="s">
        <v>81</v>
      </c>
      <c r="AW684" s="13" t="s">
        <v>33</v>
      </c>
      <c r="AX684" s="13" t="s">
        <v>79</v>
      </c>
      <c r="AY684" s="167" t="s">
        <v>143</v>
      </c>
    </row>
    <row r="685" spans="2:65" s="1" customFormat="1" ht="24.15" customHeight="1">
      <c r="B685" s="33"/>
      <c r="C685" s="132" t="s">
        <v>1045</v>
      </c>
      <c r="D685" s="132" t="s">
        <v>146</v>
      </c>
      <c r="E685" s="133" t="s">
        <v>2352</v>
      </c>
      <c r="F685" s="134" t="s">
        <v>2353</v>
      </c>
      <c r="G685" s="135" t="s">
        <v>149</v>
      </c>
      <c r="H685" s="136">
        <v>1</v>
      </c>
      <c r="I685" s="137">
        <v>1010</v>
      </c>
      <c r="J685" s="138">
        <f>ROUND(I685*H685,2)</f>
        <v>1010</v>
      </c>
      <c r="K685" s="134" t="s">
        <v>150</v>
      </c>
      <c r="L685" s="33"/>
      <c r="M685" s="139" t="s">
        <v>19</v>
      </c>
      <c r="N685" s="140" t="s">
        <v>43</v>
      </c>
      <c r="P685" s="141">
        <f>O685*H685</f>
        <v>0</v>
      </c>
      <c r="Q685" s="141">
        <v>7.2000000000000005E-4</v>
      </c>
      <c r="R685" s="141">
        <f>Q685*H685</f>
        <v>7.2000000000000005E-4</v>
      </c>
      <c r="S685" s="141">
        <v>0</v>
      </c>
      <c r="T685" s="142">
        <f>S685*H685</f>
        <v>0</v>
      </c>
      <c r="AR685" s="143" t="s">
        <v>168</v>
      </c>
      <c r="AT685" s="143" t="s">
        <v>146</v>
      </c>
      <c r="AU685" s="143" t="s">
        <v>81</v>
      </c>
      <c r="AY685" s="18" t="s">
        <v>143</v>
      </c>
      <c r="BE685" s="144">
        <f>IF(N685="základní",J685,0)</f>
        <v>1010</v>
      </c>
      <c r="BF685" s="144">
        <f>IF(N685="snížená",J685,0)</f>
        <v>0</v>
      </c>
      <c r="BG685" s="144">
        <f>IF(N685="zákl. přenesená",J685,0)</f>
        <v>0</v>
      </c>
      <c r="BH685" s="144">
        <f>IF(N685="sníž. přenesená",J685,0)</f>
        <v>0</v>
      </c>
      <c r="BI685" s="144">
        <f>IF(N685="nulová",J685,0)</f>
        <v>0</v>
      </c>
      <c r="BJ685" s="18" t="s">
        <v>79</v>
      </c>
      <c r="BK685" s="144">
        <f>ROUND(I685*H685,2)</f>
        <v>1010</v>
      </c>
      <c r="BL685" s="18" t="s">
        <v>168</v>
      </c>
      <c r="BM685" s="143" t="s">
        <v>2354</v>
      </c>
    </row>
    <row r="686" spans="2:65" s="1" customFormat="1">
      <c r="B686" s="33"/>
      <c r="D686" s="145" t="s">
        <v>152</v>
      </c>
      <c r="F686" s="146" t="s">
        <v>2355</v>
      </c>
      <c r="I686" s="147"/>
      <c r="L686" s="33"/>
      <c r="M686" s="148"/>
      <c r="T686" s="54"/>
      <c r="AT686" s="18" t="s">
        <v>152</v>
      </c>
      <c r="AU686" s="18" t="s">
        <v>81</v>
      </c>
    </row>
    <row r="687" spans="2:65" s="12" customFormat="1">
      <c r="B687" s="159"/>
      <c r="D687" s="160" t="s">
        <v>158</v>
      </c>
      <c r="E687" s="161" t="s">
        <v>19</v>
      </c>
      <c r="F687" s="162" t="s">
        <v>246</v>
      </c>
      <c r="H687" s="161" t="s">
        <v>19</v>
      </c>
      <c r="I687" s="163"/>
      <c r="L687" s="159"/>
      <c r="M687" s="164"/>
      <c r="T687" s="165"/>
      <c r="AT687" s="161" t="s">
        <v>158</v>
      </c>
      <c r="AU687" s="161" t="s">
        <v>81</v>
      </c>
      <c r="AV687" s="12" t="s">
        <v>79</v>
      </c>
      <c r="AW687" s="12" t="s">
        <v>33</v>
      </c>
      <c r="AX687" s="12" t="s">
        <v>72</v>
      </c>
      <c r="AY687" s="161" t="s">
        <v>143</v>
      </c>
    </row>
    <row r="688" spans="2:65" s="12" customFormat="1">
      <c r="B688" s="159"/>
      <c r="D688" s="160" t="s">
        <v>158</v>
      </c>
      <c r="E688" s="161" t="s">
        <v>19</v>
      </c>
      <c r="F688" s="162" t="s">
        <v>859</v>
      </c>
      <c r="H688" s="161" t="s">
        <v>19</v>
      </c>
      <c r="I688" s="163"/>
      <c r="L688" s="159"/>
      <c r="M688" s="164"/>
      <c r="T688" s="165"/>
      <c r="AT688" s="161" t="s">
        <v>158</v>
      </c>
      <c r="AU688" s="161" t="s">
        <v>81</v>
      </c>
      <c r="AV688" s="12" t="s">
        <v>79</v>
      </c>
      <c r="AW688" s="12" t="s">
        <v>33</v>
      </c>
      <c r="AX688" s="12" t="s">
        <v>72</v>
      </c>
      <c r="AY688" s="161" t="s">
        <v>143</v>
      </c>
    </row>
    <row r="689" spans="2:65" s="13" customFormat="1">
      <c r="B689" s="166"/>
      <c r="D689" s="160" t="s">
        <v>158</v>
      </c>
      <c r="E689" s="167" t="s">
        <v>19</v>
      </c>
      <c r="F689" s="168" t="s">
        <v>79</v>
      </c>
      <c r="H689" s="169">
        <v>1</v>
      </c>
      <c r="I689" s="170"/>
      <c r="L689" s="166"/>
      <c r="M689" s="171"/>
      <c r="T689" s="172"/>
      <c r="AT689" s="167" t="s">
        <v>158</v>
      </c>
      <c r="AU689" s="167" t="s">
        <v>81</v>
      </c>
      <c r="AV689" s="13" t="s">
        <v>81</v>
      </c>
      <c r="AW689" s="13" t="s">
        <v>33</v>
      </c>
      <c r="AX689" s="13" t="s">
        <v>79</v>
      </c>
      <c r="AY689" s="167" t="s">
        <v>143</v>
      </c>
    </row>
    <row r="690" spans="2:65" s="12" customFormat="1">
      <c r="B690" s="159"/>
      <c r="D690" s="160" t="s">
        <v>158</v>
      </c>
      <c r="E690" s="161" t="s">
        <v>19</v>
      </c>
      <c r="F690" s="162" t="s">
        <v>161</v>
      </c>
      <c r="H690" s="161" t="s">
        <v>19</v>
      </c>
      <c r="I690" s="163"/>
      <c r="L690" s="159"/>
      <c r="M690" s="164"/>
      <c r="T690" s="165"/>
      <c r="AT690" s="161" t="s">
        <v>158</v>
      </c>
      <c r="AU690" s="161" t="s">
        <v>81</v>
      </c>
      <c r="AV690" s="12" t="s">
        <v>79</v>
      </c>
      <c r="AW690" s="12" t="s">
        <v>33</v>
      </c>
      <c r="AX690" s="12" t="s">
        <v>72</v>
      </c>
      <c r="AY690" s="161" t="s">
        <v>143</v>
      </c>
    </row>
    <row r="691" spans="2:65" s="1" customFormat="1" ht="16.5" customHeight="1">
      <c r="B691" s="33"/>
      <c r="C691" s="149" t="s">
        <v>1050</v>
      </c>
      <c r="D691" s="149" t="s">
        <v>154</v>
      </c>
      <c r="E691" s="150" t="s">
        <v>201</v>
      </c>
      <c r="F691" s="151" t="s">
        <v>202</v>
      </c>
      <c r="G691" s="152" t="s">
        <v>149</v>
      </c>
      <c r="H691" s="153">
        <v>1</v>
      </c>
      <c r="I691" s="154">
        <v>5000</v>
      </c>
      <c r="J691" s="155">
        <f>ROUND(I691*H691,2)</f>
        <v>5000</v>
      </c>
      <c r="K691" s="151" t="s">
        <v>150</v>
      </c>
      <c r="L691" s="156"/>
      <c r="M691" s="157" t="s">
        <v>19</v>
      </c>
      <c r="N691" s="158" t="s">
        <v>43</v>
      </c>
      <c r="P691" s="141">
        <f>O691*H691</f>
        <v>0</v>
      </c>
      <c r="Q691" s="141">
        <v>1.2E-2</v>
      </c>
      <c r="R691" s="141">
        <f>Q691*H691</f>
        <v>1.2E-2</v>
      </c>
      <c r="S691" s="141">
        <v>0</v>
      </c>
      <c r="T691" s="142">
        <f>S691*H691</f>
        <v>0</v>
      </c>
      <c r="AR691" s="143" t="s">
        <v>144</v>
      </c>
      <c r="AT691" s="143" t="s">
        <v>154</v>
      </c>
      <c r="AU691" s="143" t="s">
        <v>81</v>
      </c>
      <c r="AY691" s="18" t="s">
        <v>143</v>
      </c>
      <c r="BE691" s="144">
        <f>IF(N691="základní",J691,0)</f>
        <v>5000</v>
      </c>
      <c r="BF691" s="144">
        <f>IF(N691="snížená",J691,0)</f>
        <v>0</v>
      </c>
      <c r="BG691" s="144">
        <f>IF(N691="zákl. přenesená",J691,0)</f>
        <v>0</v>
      </c>
      <c r="BH691" s="144">
        <f>IF(N691="sníž. přenesená",J691,0)</f>
        <v>0</v>
      </c>
      <c r="BI691" s="144">
        <f>IF(N691="nulová",J691,0)</f>
        <v>0</v>
      </c>
      <c r="BJ691" s="18" t="s">
        <v>79</v>
      </c>
      <c r="BK691" s="144">
        <f>ROUND(I691*H691,2)</f>
        <v>5000</v>
      </c>
      <c r="BL691" s="18" t="s">
        <v>168</v>
      </c>
      <c r="BM691" s="143" t="s">
        <v>2356</v>
      </c>
    </row>
    <row r="692" spans="2:65" s="1" customFormat="1" ht="16.5" customHeight="1">
      <c r="B692" s="33"/>
      <c r="C692" s="149" t="s">
        <v>1057</v>
      </c>
      <c r="D692" s="149" t="s">
        <v>154</v>
      </c>
      <c r="E692" s="150" t="s">
        <v>2357</v>
      </c>
      <c r="F692" s="151" t="s">
        <v>2358</v>
      </c>
      <c r="G692" s="152" t="s">
        <v>149</v>
      </c>
      <c r="H692" s="153">
        <v>1</v>
      </c>
      <c r="I692" s="154">
        <v>1834</v>
      </c>
      <c r="J692" s="155">
        <f>ROUND(I692*H692,2)</f>
        <v>1834</v>
      </c>
      <c r="K692" s="151" t="s">
        <v>19</v>
      </c>
      <c r="L692" s="156"/>
      <c r="M692" s="157" t="s">
        <v>19</v>
      </c>
      <c r="N692" s="158" t="s">
        <v>43</v>
      </c>
      <c r="P692" s="141">
        <f>O692*H692</f>
        <v>0</v>
      </c>
      <c r="Q692" s="141">
        <v>7.3000000000000001E-3</v>
      </c>
      <c r="R692" s="141">
        <f>Q692*H692</f>
        <v>7.3000000000000001E-3</v>
      </c>
      <c r="S692" s="141">
        <v>0</v>
      </c>
      <c r="T692" s="142">
        <f>S692*H692</f>
        <v>0</v>
      </c>
      <c r="AR692" s="143" t="s">
        <v>144</v>
      </c>
      <c r="AT692" s="143" t="s">
        <v>154</v>
      </c>
      <c r="AU692" s="143" t="s">
        <v>81</v>
      </c>
      <c r="AY692" s="18" t="s">
        <v>143</v>
      </c>
      <c r="BE692" s="144">
        <f>IF(N692="základní",J692,0)</f>
        <v>1834</v>
      </c>
      <c r="BF692" s="144">
        <f>IF(N692="snížená",J692,0)</f>
        <v>0</v>
      </c>
      <c r="BG692" s="144">
        <f>IF(N692="zákl. přenesená",J692,0)</f>
        <v>0</v>
      </c>
      <c r="BH692" s="144">
        <f>IF(N692="sníž. přenesená",J692,0)</f>
        <v>0</v>
      </c>
      <c r="BI692" s="144">
        <f>IF(N692="nulová",J692,0)</f>
        <v>0</v>
      </c>
      <c r="BJ692" s="18" t="s">
        <v>79</v>
      </c>
      <c r="BK692" s="144">
        <f>ROUND(I692*H692,2)</f>
        <v>1834</v>
      </c>
      <c r="BL692" s="18" t="s">
        <v>168</v>
      </c>
      <c r="BM692" s="143" t="s">
        <v>2359</v>
      </c>
    </row>
    <row r="693" spans="2:65" s="1" customFormat="1" ht="24.15" customHeight="1">
      <c r="B693" s="33"/>
      <c r="C693" s="132" t="s">
        <v>1063</v>
      </c>
      <c r="D693" s="132" t="s">
        <v>146</v>
      </c>
      <c r="E693" s="133" t="s">
        <v>984</v>
      </c>
      <c r="F693" s="134" t="s">
        <v>985</v>
      </c>
      <c r="G693" s="135" t="s">
        <v>149</v>
      </c>
      <c r="H693" s="136">
        <v>1</v>
      </c>
      <c r="I693" s="137">
        <v>3450</v>
      </c>
      <c r="J693" s="138">
        <f>ROUND(I693*H693,2)</f>
        <v>3450</v>
      </c>
      <c r="K693" s="134" t="s">
        <v>150</v>
      </c>
      <c r="L693" s="33"/>
      <c r="M693" s="139" t="s">
        <v>19</v>
      </c>
      <c r="N693" s="140" t="s">
        <v>43</v>
      </c>
      <c r="P693" s="141">
        <f>O693*H693</f>
        <v>0</v>
      </c>
      <c r="Q693" s="141">
        <v>1.6199999999999999E-3</v>
      </c>
      <c r="R693" s="141">
        <f>Q693*H693</f>
        <v>1.6199999999999999E-3</v>
      </c>
      <c r="S693" s="141">
        <v>0</v>
      </c>
      <c r="T693" s="142">
        <f>S693*H693</f>
        <v>0</v>
      </c>
      <c r="AR693" s="143" t="s">
        <v>168</v>
      </c>
      <c r="AT693" s="143" t="s">
        <v>146</v>
      </c>
      <c r="AU693" s="143" t="s">
        <v>81</v>
      </c>
      <c r="AY693" s="18" t="s">
        <v>143</v>
      </c>
      <c r="BE693" s="144">
        <f>IF(N693="základní",J693,0)</f>
        <v>3450</v>
      </c>
      <c r="BF693" s="144">
        <f>IF(N693="snížená",J693,0)</f>
        <v>0</v>
      </c>
      <c r="BG693" s="144">
        <f>IF(N693="zákl. přenesená",J693,0)</f>
        <v>0</v>
      </c>
      <c r="BH693" s="144">
        <f>IF(N693="sníž. přenesená",J693,0)</f>
        <v>0</v>
      </c>
      <c r="BI693" s="144">
        <f>IF(N693="nulová",J693,0)</f>
        <v>0</v>
      </c>
      <c r="BJ693" s="18" t="s">
        <v>79</v>
      </c>
      <c r="BK693" s="144">
        <f>ROUND(I693*H693,2)</f>
        <v>3450</v>
      </c>
      <c r="BL693" s="18" t="s">
        <v>168</v>
      </c>
      <c r="BM693" s="143" t="s">
        <v>2360</v>
      </c>
    </row>
    <row r="694" spans="2:65" s="1" customFormat="1">
      <c r="B694" s="33"/>
      <c r="D694" s="145" t="s">
        <v>152</v>
      </c>
      <c r="F694" s="146" t="s">
        <v>987</v>
      </c>
      <c r="I694" s="147"/>
      <c r="L694" s="33"/>
      <c r="M694" s="148"/>
      <c r="T694" s="54"/>
      <c r="AT694" s="18" t="s">
        <v>152</v>
      </c>
      <c r="AU694" s="18" t="s">
        <v>81</v>
      </c>
    </row>
    <row r="695" spans="2:65" s="12" customFormat="1">
      <c r="B695" s="159"/>
      <c r="D695" s="160" t="s">
        <v>158</v>
      </c>
      <c r="E695" s="161" t="s">
        <v>19</v>
      </c>
      <c r="F695" s="162" t="s">
        <v>246</v>
      </c>
      <c r="H695" s="161" t="s">
        <v>19</v>
      </c>
      <c r="I695" s="163"/>
      <c r="L695" s="159"/>
      <c r="M695" s="164"/>
      <c r="T695" s="165"/>
      <c r="AT695" s="161" t="s">
        <v>158</v>
      </c>
      <c r="AU695" s="161" t="s">
        <v>81</v>
      </c>
      <c r="AV695" s="12" t="s">
        <v>79</v>
      </c>
      <c r="AW695" s="12" t="s">
        <v>33</v>
      </c>
      <c r="AX695" s="12" t="s">
        <v>72</v>
      </c>
      <c r="AY695" s="161" t="s">
        <v>143</v>
      </c>
    </row>
    <row r="696" spans="2:65" s="12" customFormat="1">
      <c r="B696" s="159"/>
      <c r="D696" s="160" t="s">
        <v>158</v>
      </c>
      <c r="E696" s="161" t="s">
        <v>19</v>
      </c>
      <c r="F696" s="162" t="s">
        <v>859</v>
      </c>
      <c r="H696" s="161" t="s">
        <v>19</v>
      </c>
      <c r="I696" s="163"/>
      <c r="L696" s="159"/>
      <c r="M696" s="164"/>
      <c r="T696" s="165"/>
      <c r="AT696" s="161" t="s">
        <v>158</v>
      </c>
      <c r="AU696" s="161" t="s">
        <v>81</v>
      </c>
      <c r="AV696" s="12" t="s">
        <v>79</v>
      </c>
      <c r="AW696" s="12" t="s">
        <v>33</v>
      </c>
      <c r="AX696" s="12" t="s">
        <v>72</v>
      </c>
      <c r="AY696" s="161" t="s">
        <v>143</v>
      </c>
    </row>
    <row r="697" spans="2:65" s="13" customFormat="1">
      <c r="B697" s="166"/>
      <c r="D697" s="160" t="s">
        <v>158</v>
      </c>
      <c r="E697" s="167" t="s">
        <v>19</v>
      </c>
      <c r="F697" s="168" t="s">
        <v>79</v>
      </c>
      <c r="H697" s="169">
        <v>1</v>
      </c>
      <c r="I697" s="170"/>
      <c r="L697" s="166"/>
      <c r="M697" s="171"/>
      <c r="T697" s="172"/>
      <c r="AT697" s="167" t="s">
        <v>158</v>
      </c>
      <c r="AU697" s="167" t="s">
        <v>81</v>
      </c>
      <c r="AV697" s="13" t="s">
        <v>81</v>
      </c>
      <c r="AW697" s="13" t="s">
        <v>33</v>
      </c>
      <c r="AX697" s="13" t="s">
        <v>79</v>
      </c>
      <c r="AY697" s="167" t="s">
        <v>143</v>
      </c>
    </row>
    <row r="698" spans="2:65" s="12" customFormat="1">
      <c r="B698" s="159"/>
      <c r="D698" s="160" t="s">
        <v>158</v>
      </c>
      <c r="E698" s="161" t="s">
        <v>19</v>
      </c>
      <c r="F698" s="162" t="s">
        <v>161</v>
      </c>
      <c r="H698" s="161" t="s">
        <v>19</v>
      </c>
      <c r="I698" s="163"/>
      <c r="L698" s="159"/>
      <c r="M698" s="164"/>
      <c r="T698" s="165"/>
      <c r="AT698" s="161" t="s">
        <v>158</v>
      </c>
      <c r="AU698" s="161" t="s">
        <v>81</v>
      </c>
      <c r="AV698" s="12" t="s">
        <v>79</v>
      </c>
      <c r="AW698" s="12" t="s">
        <v>33</v>
      </c>
      <c r="AX698" s="12" t="s">
        <v>72</v>
      </c>
      <c r="AY698" s="161" t="s">
        <v>143</v>
      </c>
    </row>
    <row r="699" spans="2:65" s="1" customFormat="1" ht="16.5" customHeight="1">
      <c r="B699" s="33"/>
      <c r="C699" s="149" t="s">
        <v>1066</v>
      </c>
      <c r="D699" s="149" t="s">
        <v>154</v>
      </c>
      <c r="E699" s="150" t="s">
        <v>234</v>
      </c>
      <c r="F699" s="151" t="s">
        <v>235</v>
      </c>
      <c r="G699" s="152" t="s">
        <v>149</v>
      </c>
      <c r="H699" s="153">
        <v>1</v>
      </c>
      <c r="I699" s="154">
        <v>7191</v>
      </c>
      <c r="J699" s="155">
        <f>ROUND(I699*H699,2)</f>
        <v>7191</v>
      </c>
      <c r="K699" s="151" t="s">
        <v>150</v>
      </c>
      <c r="L699" s="156"/>
      <c r="M699" s="157" t="s">
        <v>19</v>
      </c>
      <c r="N699" s="158" t="s">
        <v>43</v>
      </c>
      <c r="P699" s="141">
        <f>O699*H699</f>
        <v>0</v>
      </c>
      <c r="Q699" s="141">
        <v>1.7999999999999999E-2</v>
      </c>
      <c r="R699" s="141">
        <f>Q699*H699</f>
        <v>1.7999999999999999E-2</v>
      </c>
      <c r="S699" s="141">
        <v>0</v>
      </c>
      <c r="T699" s="142">
        <f>S699*H699</f>
        <v>0</v>
      </c>
      <c r="AR699" s="143" t="s">
        <v>144</v>
      </c>
      <c r="AT699" s="143" t="s">
        <v>154</v>
      </c>
      <c r="AU699" s="143" t="s">
        <v>81</v>
      </c>
      <c r="AY699" s="18" t="s">
        <v>143</v>
      </c>
      <c r="BE699" s="144">
        <f>IF(N699="základní",J699,0)</f>
        <v>7191</v>
      </c>
      <c r="BF699" s="144">
        <f>IF(N699="snížená",J699,0)</f>
        <v>0</v>
      </c>
      <c r="BG699" s="144">
        <f>IF(N699="zákl. přenesená",J699,0)</f>
        <v>0</v>
      </c>
      <c r="BH699" s="144">
        <f>IF(N699="sníž. přenesená",J699,0)</f>
        <v>0</v>
      </c>
      <c r="BI699" s="144">
        <f>IF(N699="nulová",J699,0)</f>
        <v>0</v>
      </c>
      <c r="BJ699" s="18" t="s">
        <v>79</v>
      </c>
      <c r="BK699" s="144">
        <f>ROUND(I699*H699,2)</f>
        <v>7191</v>
      </c>
      <c r="BL699" s="18" t="s">
        <v>168</v>
      </c>
      <c r="BM699" s="143" t="s">
        <v>2361</v>
      </c>
    </row>
    <row r="700" spans="2:65" s="1" customFormat="1" ht="16.5" customHeight="1">
      <c r="B700" s="33"/>
      <c r="C700" s="149" t="s">
        <v>1071</v>
      </c>
      <c r="D700" s="149" t="s">
        <v>154</v>
      </c>
      <c r="E700" s="150" t="s">
        <v>991</v>
      </c>
      <c r="F700" s="151" t="s">
        <v>992</v>
      </c>
      <c r="G700" s="152" t="s">
        <v>149</v>
      </c>
      <c r="H700" s="153">
        <v>1</v>
      </c>
      <c r="I700" s="154">
        <v>1834</v>
      </c>
      <c r="J700" s="155">
        <f>ROUND(I700*H700,2)</f>
        <v>1834</v>
      </c>
      <c r="K700" s="151" t="s">
        <v>19</v>
      </c>
      <c r="L700" s="156"/>
      <c r="M700" s="157" t="s">
        <v>19</v>
      </c>
      <c r="N700" s="158" t="s">
        <v>43</v>
      </c>
      <c r="P700" s="141">
        <f>O700*H700</f>
        <v>0</v>
      </c>
      <c r="Q700" s="141">
        <v>7.3000000000000001E-3</v>
      </c>
      <c r="R700" s="141">
        <f>Q700*H700</f>
        <v>7.3000000000000001E-3</v>
      </c>
      <c r="S700" s="141">
        <v>0</v>
      </c>
      <c r="T700" s="142">
        <f>S700*H700</f>
        <v>0</v>
      </c>
      <c r="AR700" s="143" t="s">
        <v>144</v>
      </c>
      <c r="AT700" s="143" t="s">
        <v>154</v>
      </c>
      <c r="AU700" s="143" t="s">
        <v>81</v>
      </c>
      <c r="AY700" s="18" t="s">
        <v>143</v>
      </c>
      <c r="BE700" s="144">
        <f>IF(N700="základní",J700,0)</f>
        <v>1834</v>
      </c>
      <c r="BF700" s="144">
        <f>IF(N700="snížená",J700,0)</f>
        <v>0</v>
      </c>
      <c r="BG700" s="144">
        <f>IF(N700="zákl. přenesená",J700,0)</f>
        <v>0</v>
      </c>
      <c r="BH700" s="144">
        <f>IF(N700="sníž. přenesená",J700,0)</f>
        <v>0</v>
      </c>
      <c r="BI700" s="144">
        <f>IF(N700="nulová",J700,0)</f>
        <v>0</v>
      </c>
      <c r="BJ700" s="18" t="s">
        <v>79</v>
      </c>
      <c r="BK700" s="144">
        <f>ROUND(I700*H700,2)</f>
        <v>1834</v>
      </c>
      <c r="BL700" s="18" t="s">
        <v>168</v>
      </c>
      <c r="BM700" s="143" t="s">
        <v>2362</v>
      </c>
    </row>
    <row r="701" spans="2:65" s="1" customFormat="1" ht="24.15" customHeight="1">
      <c r="B701" s="33"/>
      <c r="C701" s="132" t="s">
        <v>1076</v>
      </c>
      <c r="D701" s="132" t="s">
        <v>146</v>
      </c>
      <c r="E701" s="133" t="s">
        <v>2363</v>
      </c>
      <c r="F701" s="134" t="s">
        <v>2364</v>
      </c>
      <c r="G701" s="135" t="s">
        <v>149</v>
      </c>
      <c r="H701" s="136">
        <v>2</v>
      </c>
      <c r="I701" s="137">
        <v>2540</v>
      </c>
      <c r="J701" s="138">
        <f>ROUND(I701*H701,2)</f>
        <v>5080</v>
      </c>
      <c r="K701" s="134" t="s">
        <v>150</v>
      </c>
      <c r="L701" s="33"/>
      <c r="M701" s="139" t="s">
        <v>19</v>
      </c>
      <c r="N701" s="140" t="s">
        <v>43</v>
      </c>
      <c r="P701" s="141">
        <f>O701*H701</f>
        <v>0</v>
      </c>
      <c r="Q701" s="141">
        <v>1.7600000000000001E-3</v>
      </c>
      <c r="R701" s="141">
        <f>Q701*H701</f>
        <v>3.5200000000000001E-3</v>
      </c>
      <c r="S701" s="141">
        <v>0</v>
      </c>
      <c r="T701" s="142">
        <f>S701*H701</f>
        <v>0</v>
      </c>
      <c r="AR701" s="143" t="s">
        <v>168</v>
      </c>
      <c r="AT701" s="143" t="s">
        <v>146</v>
      </c>
      <c r="AU701" s="143" t="s">
        <v>81</v>
      </c>
      <c r="AY701" s="18" t="s">
        <v>143</v>
      </c>
      <c r="BE701" s="144">
        <f>IF(N701="základní",J701,0)</f>
        <v>5080</v>
      </c>
      <c r="BF701" s="144">
        <f>IF(N701="snížená",J701,0)</f>
        <v>0</v>
      </c>
      <c r="BG701" s="144">
        <f>IF(N701="zákl. přenesená",J701,0)</f>
        <v>0</v>
      </c>
      <c r="BH701" s="144">
        <f>IF(N701="sníž. přenesená",J701,0)</f>
        <v>0</v>
      </c>
      <c r="BI701" s="144">
        <f>IF(N701="nulová",J701,0)</f>
        <v>0</v>
      </c>
      <c r="BJ701" s="18" t="s">
        <v>79</v>
      </c>
      <c r="BK701" s="144">
        <f>ROUND(I701*H701,2)</f>
        <v>5080</v>
      </c>
      <c r="BL701" s="18" t="s">
        <v>168</v>
      </c>
      <c r="BM701" s="143" t="s">
        <v>2365</v>
      </c>
    </row>
    <row r="702" spans="2:65" s="1" customFormat="1">
      <c r="B702" s="33"/>
      <c r="D702" s="145" t="s">
        <v>152</v>
      </c>
      <c r="F702" s="146" t="s">
        <v>2366</v>
      </c>
      <c r="I702" s="147"/>
      <c r="L702" s="33"/>
      <c r="M702" s="148"/>
      <c r="T702" s="54"/>
      <c r="AT702" s="18" t="s">
        <v>152</v>
      </c>
      <c r="AU702" s="18" t="s">
        <v>81</v>
      </c>
    </row>
    <row r="703" spans="2:65" s="1" customFormat="1" ht="16.5" customHeight="1">
      <c r="B703" s="33"/>
      <c r="C703" s="149" t="s">
        <v>1083</v>
      </c>
      <c r="D703" s="149" t="s">
        <v>154</v>
      </c>
      <c r="E703" s="150" t="s">
        <v>2367</v>
      </c>
      <c r="F703" s="151" t="s">
        <v>2368</v>
      </c>
      <c r="G703" s="152" t="s">
        <v>149</v>
      </c>
      <c r="H703" s="153">
        <v>2</v>
      </c>
      <c r="I703" s="154">
        <v>6992</v>
      </c>
      <c r="J703" s="155">
        <f>ROUND(I703*H703,2)</f>
        <v>13984</v>
      </c>
      <c r="K703" s="151" t="s">
        <v>150</v>
      </c>
      <c r="L703" s="156"/>
      <c r="M703" s="157" t="s">
        <v>19</v>
      </c>
      <c r="N703" s="158" t="s">
        <v>43</v>
      </c>
      <c r="P703" s="141">
        <f>O703*H703</f>
        <v>0</v>
      </c>
      <c r="Q703" s="141">
        <v>8.0000000000000002E-3</v>
      </c>
      <c r="R703" s="141">
        <f>Q703*H703</f>
        <v>1.6E-2</v>
      </c>
      <c r="S703" s="141">
        <v>0</v>
      </c>
      <c r="T703" s="142">
        <f>S703*H703</f>
        <v>0</v>
      </c>
      <c r="AR703" s="143" t="s">
        <v>144</v>
      </c>
      <c r="AT703" s="143" t="s">
        <v>154</v>
      </c>
      <c r="AU703" s="143" t="s">
        <v>81</v>
      </c>
      <c r="AY703" s="18" t="s">
        <v>143</v>
      </c>
      <c r="BE703" s="144">
        <f>IF(N703="základní",J703,0)</f>
        <v>13984</v>
      </c>
      <c r="BF703" s="144">
        <f>IF(N703="snížená",J703,0)</f>
        <v>0</v>
      </c>
      <c r="BG703" s="144">
        <f>IF(N703="zákl. přenesená",J703,0)</f>
        <v>0</v>
      </c>
      <c r="BH703" s="144">
        <f>IF(N703="sníž. přenesená",J703,0)</f>
        <v>0</v>
      </c>
      <c r="BI703" s="144">
        <f>IF(N703="nulová",J703,0)</f>
        <v>0</v>
      </c>
      <c r="BJ703" s="18" t="s">
        <v>79</v>
      </c>
      <c r="BK703" s="144">
        <f>ROUND(I703*H703,2)</f>
        <v>13984</v>
      </c>
      <c r="BL703" s="18" t="s">
        <v>168</v>
      </c>
      <c r="BM703" s="143" t="s">
        <v>2369</v>
      </c>
    </row>
    <row r="704" spans="2:65" s="1" customFormat="1" ht="24.15" customHeight="1">
      <c r="B704" s="33"/>
      <c r="C704" s="132" t="s">
        <v>1088</v>
      </c>
      <c r="D704" s="132" t="s">
        <v>146</v>
      </c>
      <c r="E704" s="133" t="s">
        <v>1935</v>
      </c>
      <c r="F704" s="134" t="s">
        <v>1936</v>
      </c>
      <c r="G704" s="135" t="s">
        <v>149</v>
      </c>
      <c r="H704" s="136">
        <v>2</v>
      </c>
      <c r="I704" s="137">
        <v>5000</v>
      </c>
      <c r="J704" s="138">
        <f>ROUND(I704*H704,2)</f>
        <v>10000</v>
      </c>
      <c r="K704" s="134" t="s">
        <v>150</v>
      </c>
      <c r="L704" s="33"/>
      <c r="M704" s="139" t="s">
        <v>19</v>
      </c>
      <c r="N704" s="140" t="s">
        <v>43</v>
      </c>
      <c r="P704" s="141">
        <f>O704*H704</f>
        <v>0</v>
      </c>
      <c r="Q704" s="141">
        <v>2.81E-3</v>
      </c>
      <c r="R704" s="141">
        <f>Q704*H704</f>
        <v>5.62E-3</v>
      </c>
      <c r="S704" s="141">
        <v>0</v>
      </c>
      <c r="T704" s="142">
        <f>S704*H704</f>
        <v>0</v>
      </c>
      <c r="AR704" s="143" t="s">
        <v>168</v>
      </c>
      <c r="AT704" s="143" t="s">
        <v>146</v>
      </c>
      <c r="AU704" s="143" t="s">
        <v>81</v>
      </c>
      <c r="AY704" s="18" t="s">
        <v>143</v>
      </c>
      <c r="BE704" s="144">
        <f>IF(N704="základní",J704,0)</f>
        <v>10000</v>
      </c>
      <c r="BF704" s="144">
        <f>IF(N704="snížená",J704,0)</f>
        <v>0</v>
      </c>
      <c r="BG704" s="144">
        <f>IF(N704="zákl. přenesená",J704,0)</f>
        <v>0</v>
      </c>
      <c r="BH704" s="144">
        <f>IF(N704="sníž. přenesená",J704,0)</f>
        <v>0</v>
      </c>
      <c r="BI704" s="144">
        <f>IF(N704="nulová",J704,0)</f>
        <v>0</v>
      </c>
      <c r="BJ704" s="18" t="s">
        <v>79</v>
      </c>
      <c r="BK704" s="144">
        <f>ROUND(I704*H704,2)</f>
        <v>10000</v>
      </c>
      <c r="BL704" s="18" t="s">
        <v>168</v>
      </c>
      <c r="BM704" s="143" t="s">
        <v>2370</v>
      </c>
    </row>
    <row r="705" spans="2:65" s="1" customFormat="1">
      <c r="B705" s="33"/>
      <c r="D705" s="145" t="s">
        <v>152</v>
      </c>
      <c r="F705" s="146" t="s">
        <v>1938</v>
      </c>
      <c r="I705" s="147"/>
      <c r="L705" s="33"/>
      <c r="M705" s="148"/>
      <c r="T705" s="54"/>
      <c r="AT705" s="18" t="s">
        <v>152</v>
      </c>
      <c r="AU705" s="18" t="s">
        <v>81</v>
      </c>
    </row>
    <row r="706" spans="2:65" s="12" customFormat="1">
      <c r="B706" s="159"/>
      <c r="D706" s="160" t="s">
        <v>158</v>
      </c>
      <c r="E706" s="161" t="s">
        <v>19</v>
      </c>
      <c r="F706" s="162" t="s">
        <v>246</v>
      </c>
      <c r="H706" s="161" t="s">
        <v>19</v>
      </c>
      <c r="I706" s="163"/>
      <c r="L706" s="159"/>
      <c r="M706" s="164"/>
      <c r="T706" s="165"/>
      <c r="AT706" s="161" t="s">
        <v>158</v>
      </c>
      <c r="AU706" s="161" t="s">
        <v>81</v>
      </c>
      <c r="AV706" s="12" t="s">
        <v>79</v>
      </c>
      <c r="AW706" s="12" t="s">
        <v>33</v>
      </c>
      <c r="AX706" s="12" t="s">
        <v>72</v>
      </c>
      <c r="AY706" s="161" t="s">
        <v>143</v>
      </c>
    </row>
    <row r="707" spans="2:65" s="12" customFormat="1">
      <c r="B707" s="159"/>
      <c r="D707" s="160" t="s">
        <v>158</v>
      </c>
      <c r="E707" s="161" t="s">
        <v>19</v>
      </c>
      <c r="F707" s="162" t="s">
        <v>859</v>
      </c>
      <c r="H707" s="161" t="s">
        <v>19</v>
      </c>
      <c r="I707" s="163"/>
      <c r="L707" s="159"/>
      <c r="M707" s="164"/>
      <c r="T707" s="165"/>
      <c r="AT707" s="161" t="s">
        <v>158</v>
      </c>
      <c r="AU707" s="161" t="s">
        <v>81</v>
      </c>
      <c r="AV707" s="12" t="s">
        <v>79</v>
      </c>
      <c r="AW707" s="12" t="s">
        <v>33</v>
      </c>
      <c r="AX707" s="12" t="s">
        <v>72</v>
      </c>
      <c r="AY707" s="161" t="s">
        <v>143</v>
      </c>
    </row>
    <row r="708" spans="2:65" s="13" customFormat="1">
      <c r="B708" s="166"/>
      <c r="D708" s="160" t="s">
        <v>158</v>
      </c>
      <c r="E708" s="167" t="s">
        <v>19</v>
      </c>
      <c r="F708" s="168" t="s">
        <v>81</v>
      </c>
      <c r="H708" s="169">
        <v>2</v>
      </c>
      <c r="I708" s="170"/>
      <c r="L708" s="166"/>
      <c r="M708" s="171"/>
      <c r="T708" s="172"/>
      <c r="AT708" s="167" t="s">
        <v>158</v>
      </c>
      <c r="AU708" s="167" t="s">
        <v>81</v>
      </c>
      <c r="AV708" s="13" t="s">
        <v>81</v>
      </c>
      <c r="AW708" s="13" t="s">
        <v>33</v>
      </c>
      <c r="AX708" s="13" t="s">
        <v>79</v>
      </c>
      <c r="AY708" s="167" t="s">
        <v>143</v>
      </c>
    </row>
    <row r="709" spans="2:65" s="12" customFormat="1">
      <c r="B709" s="159"/>
      <c r="D709" s="160" t="s">
        <v>158</v>
      </c>
      <c r="E709" s="161" t="s">
        <v>19</v>
      </c>
      <c r="F709" s="162" t="s">
        <v>161</v>
      </c>
      <c r="H709" s="161" t="s">
        <v>19</v>
      </c>
      <c r="I709" s="163"/>
      <c r="L709" s="159"/>
      <c r="M709" s="164"/>
      <c r="T709" s="165"/>
      <c r="AT709" s="161" t="s">
        <v>158</v>
      </c>
      <c r="AU709" s="161" t="s">
        <v>81</v>
      </c>
      <c r="AV709" s="12" t="s">
        <v>79</v>
      </c>
      <c r="AW709" s="12" t="s">
        <v>33</v>
      </c>
      <c r="AX709" s="12" t="s">
        <v>72</v>
      </c>
      <c r="AY709" s="161" t="s">
        <v>143</v>
      </c>
    </row>
    <row r="710" spans="2:65" s="1" customFormat="1" ht="16.5" customHeight="1">
      <c r="B710" s="33"/>
      <c r="C710" s="149" t="s">
        <v>1090</v>
      </c>
      <c r="D710" s="149" t="s">
        <v>154</v>
      </c>
      <c r="E710" s="150" t="s">
        <v>1939</v>
      </c>
      <c r="F710" s="151" t="s">
        <v>1940</v>
      </c>
      <c r="G710" s="152" t="s">
        <v>149</v>
      </c>
      <c r="H710" s="153">
        <v>2</v>
      </c>
      <c r="I710" s="154">
        <v>16000</v>
      </c>
      <c r="J710" s="155">
        <f>ROUND(I710*H710,2)</f>
        <v>32000</v>
      </c>
      <c r="K710" s="151" t="s">
        <v>150</v>
      </c>
      <c r="L710" s="156"/>
      <c r="M710" s="157" t="s">
        <v>19</v>
      </c>
      <c r="N710" s="158" t="s">
        <v>43</v>
      </c>
      <c r="P710" s="141">
        <f>O710*H710</f>
        <v>0</v>
      </c>
      <c r="Q710" s="141">
        <v>4.5999999999999999E-2</v>
      </c>
      <c r="R710" s="141">
        <f>Q710*H710</f>
        <v>9.1999999999999998E-2</v>
      </c>
      <c r="S710" s="141">
        <v>0</v>
      </c>
      <c r="T710" s="142">
        <f>S710*H710</f>
        <v>0</v>
      </c>
      <c r="AR710" s="143" t="s">
        <v>144</v>
      </c>
      <c r="AT710" s="143" t="s">
        <v>154</v>
      </c>
      <c r="AU710" s="143" t="s">
        <v>81</v>
      </c>
      <c r="AY710" s="18" t="s">
        <v>143</v>
      </c>
      <c r="BE710" s="144">
        <f>IF(N710="základní",J710,0)</f>
        <v>32000</v>
      </c>
      <c r="BF710" s="144">
        <f>IF(N710="snížená",J710,0)</f>
        <v>0</v>
      </c>
      <c r="BG710" s="144">
        <f>IF(N710="zákl. přenesená",J710,0)</f>
        <v>0</v>
      </c>
      <c r="BH710" s="144">
        <f>IF(N710="sníž. přenesená",J710,0)</f>
        <v>0</v>
      </c>
      <c r="BI710" s="144">
        <f>IF(N710="nulová",J710,0)</f>
        <v>0</v>
      </c>
      <c r="BJ710" s="18" t="s">
        <v>79</v>
      </c>
      <c r="BK710" s="144">
        <f>ROUND(I710*H710,2)</f>
        <v>32000</v>
      </c>
      <c r="BL710" s="18" t="s">
        <v>168</v>
      </c>
      <c r="BM710" s="143" t="s">
        <v>2371</v>
      </c>
    </row>
    <row r="711" spans="2:65" s="1" customFormat="1" ht="16.5" customHeight="1">
      <c r="B711" s="33"/>
      <c r="C711" s="149" t="s">
        <v>1093</v>
      </c>
      <c r="D711" s="149" t="s">
        <v>154</v>
      </c>
      <c r="E711" s="150" t="s">
        <v>1942</v>
      </c>
      <c r="F711" s="151" t="s">
        <v>1943</v>
      </c>
      <c r="G711" s="152" t="s">
        <v>149</v>
      </c>
      <c r="H711" s="153">
        <v>2</v>
      </c>
      <c r="I711" s="154">
        <v>1834</v>
      </c>
      <c r="J711" s="155">
        <f>ROUND(I711*H711,2)</f>
        <v>3668</v>
      </c>
      <c r="K711" s="151" t="s">
        <v>19</v>
      </c>
      <c r="L711" s="156"/>
      <c r="M711" s="157" t="s">
        <v>19</v>
      </c>
      <c r="N711" s="158" t="s">
        <v>43</v>
      </c>
      <c r="P711" s="141">
        <f>O711*H711</f>
        <v>0</v>
      </c>
      <c r="Q711" s="141">
        <v>7.3000000000000001E-3</v>
      </c>
      <c r="R711" s="141">
        <f>Q711*H711</f>
        <v>1.46E-2</v>
      </c>
      <c r="S711" s="141">
        <v>0</v>
      </c>
      <c r="T711" s="142">
        <f>S711*H711</f>
        <v>0</v>
      </c>
      <c r="AR711" s="143" t="s">
        <v>144</v>
      </c>
      <c r="AT711" s="143" t="s">
        <v>154</v>
      </c>
      <c r="AU711" s="143" t="s">
        <v>81</v>
      </c>
      <c r="AY711" s="18" t="s">
        <v>143</v>
      </c>
      <c r="BE711" s="144">
        <f>IF(N711="základní",J711,0)</f>
        <v>3668</v>
      </c>
      <c r="BF711" s="144">
        <f>IF(N711="snížená",J711,0)</f>
        <v>0</v>
      </c>
      <c r="BG711" s="144">
        <f>IF(N711="zákl. přenesená",J711,0)</f>
        <v>0</v>
      </c>
      <c r="BH711" s="144">
        <f>IF(N711="sníž. přenesená",J711,0)</f>
        <v>0</v>
      </c>
      <c r="BI711" s="144">
        <f>IF(N711="nulová",J711,0)</f>
        <v>0</v>
      </c>
      <c r="BJ711" s="18" t="s">
        <v>79</v>
      </c>
      <c r="BK711" s="144">
        <f>ROUND(I711*H711,2)</f>
        <v>3668</v>
      </c>
      <c r="BL711" s="18" t="s">
        <v>168</v>
      </c>
      <c r="BM711" s="143" t="s">
        <v>2372</v>
      </c>
    </row>
    <row r="712" spans="2:65" s="1" customFormat="1" ht="16.5" customHeight="1">
      <c r="B712" s="33"/>
      <c r="C712" s="132" t="s">
        <v>1098</v>
      </c>
      <c r="D712" s="132" t="s">
        <v>146</v>
      </c>
      <c r="E712" s="133" t="s">
        <v>2373</v>
      </c>
      <c r="F712" s="134" t="s">
        <v>2374</v>
      </c>
      <c r="G712" s="135" t="s">
        <v>260</v>
      </c>
      <c r="H712" s="136">
        <v>5.6</v>
      </c>
      <c r="I712" s="137">
        <v>82</v>
      </c>
      <c r="J712" s="138">
        <f>ROUND(I712*H712,2)</f>
        <v>459.2</v>
      </c>
      <c r="K712" s="134" t="s">
        <v>150</v>
      </c>
      <c r="L712" s="33"/>
      <c r="M712" s="139" t="s">
        <v>19</v>
      </c>
      <c r="N712" s="140" t="s">
        <v>43</v>
      </c>
      <c r="P712" s="141">
        <f>O712*H712</f>
        <v>0</v>
      </c>
      <c r="Q712" s="141">
        <v>0</v>
      </c>
      <c r="R712" s="141">
        <f>Q712*H712</f>
        <v>0</v>
      </c>
      <c r="S712" s="141">
        <v>0</v>
      </c>
      <c r="T712" s="142">
        <f>S712*H712</f>
        <v>0</v>
      </c>
      <c r="AR712" s="143" t="s">
        <v>168</v>
      </c>
      <c r="AT712" s="143" t="s">
        <v>146</v>
      </c>
      <c r="AU712" s="143" t="s">
        <v>81</v>
      </c>
      <c r="AY712" s="18" t="s">
        <v>143</v>
      </c>
      <c r="BE712" s="144">
        <f>IF(N712="základní",J712,0)</f>
        <v>459.2</v>
      </c>
      <c r="BF712" s="144">
        <f>IF(N712="snížená",J712,0)</f>
        <v>0</v>
      </c>
      <c r="BG712" s="144">
        <f>IF(N712="zákl. přenesená",J712,0)</f>
        <v>0</v>
      </c>
      <c r="BH712" s="144">
        <f>IF(N712="sníž. přenesená",J712,0)</f>
        <v>0</v>
      </c>
      <c r="BI712" s="144">
        <f>IF(N712="nulová",J712,0)</f>
        <v>0</v>
      </c>
      <c r="BJ712" s="18" t="s">
        <v>79</v>
      </c>
      <c r="BK712" s="144">
        <f>ROUND(I712*H712,2)</f>
        <v>459.2</v>
      </c>
      <c r="BL712" s="18" t="s">
        <v>168</v>
      </c>
      <c r="BM712" s="143" t="s">
        <v>2375</v>
      </c>
    </row>
    <row r="713" spans="2:65" s="1" customFormat="1">
      <c r="B713" s="33"/>
      <c r="D713" s="145" t="s">
        <v>152</v>
      </c>
      <c r="F713" s="146" t="s">
        <v>2376</v>
      </c>
      <c r="I713" s="147"/>
      <c r="L713" s="33"/>
      <c r="M713" s="148"/>
      <c r="T713" s="54"/>
      <c r="AT713" s="18" t="s">
        <v>152</v>
      </c>
      <c r="AU713" s="18" t="s">
        <v>81</v>
      </c>
    </row>
    <row r="714" spans="2:65" s="1" customFormat="1" ht="16.5" customHeight="1">
      <c r="B714" s="33"/>
      <c r="C714" s="132" t="s">
        <v>1108</v>
      </c>
      <c r="D714" s="132" t="s">
        <v>146</v>
      </c>
      <c r="E714" s="133" t="s">
        <v>1008</v>
      </c>
      <c r="F714" s="134" t="s">
        <v>1009</v>
      </c>
      <c r="G714" s="135" t="s">
        <v>260</v>
      </c>
      <c r="H714" s="136">
        <v>108.9</v>
      </c>
      <c r="I714" s="137">
        <v>45.6</v>
      </c>
      <c r="J714" s="138">
        <f>ROUND(I714*H714,2)</f>
        <v>4965.84</v>
      </c>
      <c r="K714" s="134" t="s">
        <v>150</v>
      </c>
      <c r="L714" s="33"/>
      <c r="M714" s="139" t="s">
        <v>19</v>
      </c>
      <c r="N714" s="140" t="s">
        <v>43</v>
      </c>
      <c r="P714" s="141">
        <f>O714*H714</f>
        <v>0</v>
      </c>
      <c r="Q714" s="141">
        <v>0</v>
      </c>
      <c r="R714" s="141">
        <f>Q714*H714</f>
        <v>0</v>
      </c>
      <c r="S714" s="141">
        <v>0</v>
      </c>
      <c r="T714" s="142">
        <f>S714*H714</f>
        <v>0</v>
      </c>
      <c r="AR714" s="143" t="s">
        <v>168</v>
      </c>
      <c r="AT714" s="143" t="s">
        <v>146</v>
      </c>
      <c r="AU714" s="143" t="s">
        <v>81</v>
      </c>
      <c r="AY714" s="18" t="s">
        <v>143</v>
      </c>
      <c r="BE714" s="144">
        <f>IF(N714="základní",J714,0)</f>
        <v>4965.84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8" t="s">
        <v>79</v>
      </c>
      <c r="BK714" s="144">
        <f>ROUND(I714*H714,2)</f>
        <v>4965.84</v>
      </c>
      <c r="BL714" s="18" t="s">
        <v>168</v>
      </c>
      <c r="BM714" s="143" t="s">
        <v>2377</v>
      </c>
    </row>
    <row r="715" spans="2:65" s="1" customFormat="1">
      <c r="B715" s="33"/>
      <c r="D715" s="145" t="s">
        <v>152</v>
      </c>
      <c r="F715" s="146" t="s">
        <v>1011</v>
      </c>
      <c r="I715" s="147"/>
      <c r="L715" s="33"/>
      <c r="M715" s="148"/>
      <c r="T715" s="54"/>
      <c r="AT715" s="18" t="s">
        <v>152</v>
      </c>
      <c r="AU715" s="18" t="s">
        <v>81</v>
      </c>
    </row>
    <row r="716" spans="2:65" s="12" customFormat="1">
      <c r="B716" s="159"/>
      <c r="D716" s="160" t="s">
        <v>158</v>
      </c>
      <c r="E716" s="161" t="s">
        <v>19</v>
      </c>
      <c r="F716" s="162" t="s">
        <v>246</v>
      </c>
      <c r="H716" s="161" t="s">
        <v>19</v>
      </c>
      <c r="I716" s="163"/>
      <c r="L716" s="159"/>
      <c r="M716" s="164"/>
      <c r="T716" s="165"/>
      <c r="AT716" s="161" t="s">
        <v>158</v>
      </c>
      <c r="AU716" s="161" t="s">
        <v>81</v>
      </c>
      <c r="AV716" s="12" t="s">
        <v>79</v>
      </c>
      <c r="AW716" s="12" t="s">
        <v>33</v>
      </c>
      <c r="AX716" s="12" t="s">
        <v>72</v>
      </c>
      <c r="AY716" s="161" t="s">
        <v>143</v>
      </c>
    </row>
    <row r="717" spans="2:65" s="13" customFormat="1">
      <c r="B717" s="166"/>
      <c r="D717" s="160" t="s">
        <v>158</v>
      </c>
      <c r="E717" s="167" t="s">
        <v>19</v>
      </c>
      <c r="F717" s="168" t="s">
        <v>2312</v>
      </c>
      <c r="H717" s="169">
        <v>108.9</v>
      </c>
      <c r="I717" s="170"/>
      <c r="L717" s="166"/>
      <c r="M717" s="171"/>
      <c r="T717" s="172"/>
      <c r="AT717" s="167" t="s">
        <v>158</v>
      </c>
      <c r="AU717" s="167" t="s">
        <v>81</v>
      </c>
      <c r="AV717" s="13" t="s">
        <v>81</v>
      </c>
      <c r="AW717" s="13" t="s">
        <v>33</v>
      </c>
      <c r="AX717" s="13" t="s">
        <v>79</v>
      </c>
      <c r="AY717" s="167" t="s">
        <v>143</v>
      </c>
    </row>
    <row r="718" spans="2:65" s="1" customFormat="1" ht="16.5" customHeight="1">
      <c r="B718" s="33"/>
      <c r="C718" s="132" t="s">
        <v>1113</v>
      </c>
      <c r="D718" s="132" t="s">
        <v>146</v>
      </c>
      <c r="E718" s="133" t="s">
        <v>1013</v>
      </c>
      <c r="F718" s="134" t="s">
        <v>1014</v>
      </c>
      <c r="G718" s="135" t="s">
        <v>260</v>
      </c>
      <c r="H718" s="136">
        <v>108.9</v>
      </c>
      <c r="I718" s="137">
        <v>74</v>
      </c>
      <c r="J718" s="138">
        <f>ROUND(I718*H718,2)</f>
        <v>8058.6</v>
      </c>
      <c r="K718" s="134" t="s">
        <v>150</v>
      </c>
      <c r="L718" s="33"/>
      <c r="M718" s="139" t="s">
        <v>19</v>
      </c>
      <c r="N718" s="140" t="s">
        <v>43</v>
      </c>
      <c r="P718" s="141">
        <f>O718*H718</f>
        <v>0</v>
      </c>
      <c r="Q718" s="141">
        <v>0</v>
      </c>
      <c r="R718" s="141">
        <f>Q718*H718</f>
        <v>0</v>
      </c>
      <c r="S718" s="141">
        <v>0</v>
      </c>
      <c r="T718" s="142">
        <f>S718*H718</f>
        <v>0</v>
      </c>
      <c r="AR718" s="143" t="s">
        <v>168</v>
      </c>
      <c r="AT718" s="143" t="s">
        <v>146</v>
      </c>
      <c r="AU718" s="143" t="s">
        <v>81</v>
      </c>
      <c r="AY718" s="18" t="s">
        <v>143</v>
      </c>
      <c r="BE718" s="144">
        <f>IF(N718="základní",J718,0)</f>
        <v>8058.6</v>
      </c>
      <c r="BF718" s="144">
        <f>IF(N718="snížená",J718,0)</f>
        <v>0</v>
      </c>
      <c r="BG718" s="144">
        <f>IF(N718="zákl. přenesená",J718,0)</f>
        <v>0</v>
      </c>
      <c r="BH718" s="144">
        <f>IF(N718="sníž. přenesená",J718,0)</f>
        <v>0</v>
      </c>
      <c r="BI718" s="144">
        <f>IF(N718="nulová",J718,0)</f>
        <v>0</v>
      </c>
      <c r="BJ718" s="18" t="s">
        <v>79</v>
      </c>
      <c r="BK718" s="144">
        <f>ROUND(I718*H718,2)</f>
        <v>8058.6</v>
      </c>
      <c r="BL718" s="18" t="s">
        <v>168</v>
      </c>
      <c r="BM718" s="143" t="s">
        <v>2378</v>
      </c>
    </row>
    <row r="719" spans="2:65" s="1" customFormat="1">
      <c r="B719" s="33"/>
      <c r="D719" s="145" t="s">
        <v>152</v>
      </c>
      <c r="F719" s="146" t="s">
        <v>1016</v>
      </c>
      <c r="I719" s="147"/>
      <c r="L719" s="33"/>
      <c r="M719" s="148"/>
      <c r="T719" s="54"/>
      <c r="AT719" s="18" t="s">
        <v>152</v>
      </c>
      <c r="AU719" s="18" t="s">
        <v>81</v>
      </c>
    </row>
    <row r="720" spans="2:65" s="12" customFormat="1">
      <c r="B720" s="159"/>
      <c r="D720" s="160" t="s">
        <v>158</v>
      </c>
      <c r="E720" s="161" t="s">
        <v>19</v>
      </c>
      <c r="F720" s="162" t="s">
        <v>246</v>
      </c>
      <c r="H720" s="161" t="s">
        <v>19</v>
      </c>
      <c r="I720" s="163"/>
      <c r="L720" s="159"/>
      <c r="M720" s="164"/>
      <c r="T720" s="165"/>
      <c r="AT720" s="161" t="s">
        <v>158</v>
      </c>
      <c r="AU720" s="161" t="s">
        <v>81</v>
      </c>
      <c r="AV720" s="12" t="s">
        <v>79</v>
      </c>
      <c r="AW720" s="12" t="s">
        <v>33</v>
      </c>
      <c r="AX720" s="12" t="s">
        <v>72</v>
      </c>
      <c r="AY720" s="161" t="s">
        <v>143</v>
      </c>
    </row>
    <row r="721" spans="2:65" s="13" customFormat="1">
      <c r="B721" s="166"/>
      <c r="D721" s="160" t="s">
        <v>158</v>
      </c>
      <c r="E721" s="167" t="s">
        <v>19</v>
      </c>
      <c r="F721" s="168" t="s">
        <v>2312</v>
      </c>
      <c r="H721" s="169">
        <v>108.9</v>
      </c>
      <c r="I721" s="170"/>
      <c r="L721" s="166"/>
      <c r="M721" s="171"/>
      <c r="T721" s="172"/>
      <c r="AT721" s="167" t="s">
        <v>158</v>
      </c>
      <c r="AU721" s="167" t="s">
        <v>81</v>
      </c>
      <c r="AV721" s="13" t="s">
        <v>81</v>
      </c>
      <c r="AW721" s="13" t="s">
        <v>33</v>
      </c>
      <c r="AX721" s="13" t="s">
        <v>79</v>
      </c>
      <c r="AY721" s="167" t="s">
        <v>143</v>
      </c>
    </row>
    <row r="722" spans="2:65" s="1" customFormat="1" ht="16.5" customHeight="1">
      <c r="B722" s="33"/>
      <c r="C722" s="132" t="s">
        <v>1120</v>
      </c>
      <c r="D722" s="132" t="s">
        <v>146</v>
      </c>
      <c r="E722" s="133" t="s">
        <v>1018</v>
      </c>
      <c r="F722" s="134" t="s">
        <v>1019</v>
      </c>
      <c r="G722" s="135" t="s">
        <v>149</v>
      </c>
      <c r="H722" s="136">
        <v>1</v>
      </c>
      <c r="I722" s="137">
        <v>2778</v>
      </c>
      <c r="J722" s="138">
        <f>ROUND(I722*H722,2)</f>
        <v>2778</v>
      </c>
      <c r="K722" s="134" t="s">
        <v>150</v>
      </c>
      <c r="L722" s="33"/>
      <c r="M722" s="139" t="s">
        <v>19</v>
      </c>
      <c r="N722" s="140" t="s">
        <v>43</v>
      </c>
      <c r="P722" s="141">
        <f>O722*H722</f>
        <v>0</v>
      </c>
      <c r="Q722" s="141">
        <v>0.45937</v>
      </c>
      <c r="R722" s="141">
        <f>Q722*H722</f>
        <v>0.45937</v>
      </c>
      <c r="S722" s="141">
        <v>0</v>
      </c>
      <c r="T722" s="142">
        <f>S722*H722</f>
        <v>0</v>
      </c>
      <c r="AR722" s="143" t="s">
        <v>168</v>
      </c>
      <c r="AT722" s="143" t="s">
        <v>146</v>
      </c>
      <c r="AU722" s="143" t="s">
        <v>81</v>
      </c>
      <c r="AY722" s="18" t="s">
        <v>143</v>
      </c>
      <c r="BE722" s="144">
        <f>IF(N722="základní",J722,0)</f>
        <v>2778</v>
      </c>
      <c r="BF722" s="144">
        <f>IF(N722="snížená",J722,0)</f>
        <v>0</v>
      </c>
      <c r="BG722" s="144">
        <f>IF(N722="zákl. přenesená",J722,0)</f>
        <v>0</v>
      </c>
      <c r="BH722" s="144">
        <f>IF(N722="sníž. přenesená",J722,0)</f>
        <v>0</v>
      </c>
      <c r="BI722" s="144">
        <f>IF(N722="nulová",J722,0)</f>
        <v>0</v>
      </c>
      <c r="BJ722" s="18" t="s">
        <v>79</v>
      </c>
      <c r="BK722" s="144">
        <f>ROUND(I722*H722,2)</f>
        <v>2778</v>
      </c>
      <c r="BL722" s="18" t="s">
        <v>168</v>
      </c>
      <c r="BM722" s="143" t="s">
        <v>2379</v>
      </c>
    </row>
    <row r="723" spans="2:65" s="1" customFormat="1">
      <c r="B723" s="33"/>
      <c r="D723" s="145" t="s">
        <v>152</v>
      </c>
      <c r="F723" s="146" t="s">
        <v>1021</v>
      </c>
      <c r="I723" s="147"/>
      <c r="L723" s="33"/>
      <c r="M723" s="148"/>
      <c r="T723" s="54"/>
      <c r="AT723" s="18" t="s">
        <v>152</v>
      </c>
      <c r="AU723" s="18" t="s">
        <v>81</v>
      </c>
    </row>
    <row r="724" spans="2:65" s="1" customFormat="1" ht="16.5" customHeight="1">
      <c r="B724" s="33"/>
      <c r="C724" s="132" t="s">
        <v>1126</v>
      </c>
      <c r="D724" s="132" t="s">
        <v>146</v>
      </c>
      <c r="E724" s="133" t="s">
        <v>1023</v>
      </c>
      <c r="F724" s="134" t="s">
        <v>1024</v>
      </c>
      <c r="G724" s="135" t="s">
        <v>149</v>
      </c>
      <c r="H724" s="136">
        <v>4</v>
      </c>
      <c r="I724" s="137">
        <v>3140</v>
      </c>
      <c r="J724" s="138">
        <f>ROUND(I724*H724,2)</f>
        <v>12560</v>
      </c>
      <c r="K724" s="134" t="s">
        <v>150</v>
      </c>
      <c r="L724" s="33"/>
      <c r="M724" s="139" t="s">
        <v>19</v>
      </c>
      <c r="N724" s="140" t="s">
        <v>43</v>
      </c>
      <c r="P724" s="141">
        <f>O724*H724</f>
        <v>0</v>
      </c>
      <c r="Q724" s="141">
        <v>0.04</v>
      </c>
      <c r="R724" s="141">
        <f>Q724*H724</f>
        <v>0.16</v>
      </c>
      <c r="S724" s="141">
        <v>0</v>
      </c>
      <c r="T724" s="142">
        <f>S724*H724</f>
        <v>0</v>
      </c>
      <c r="AR724" s="143" t="s">
        <v>168</v>
      </c>
      <c r="AT724" s="143" t="s">
        <v>146</v>
      </c>
      <c r="AU724" s="143" t="s">
        <v>81</v>
      </c>
      <c r="AY724" s="18" t="s">
        <v>143</v>
      </c>
      <c r="BE724" s="144">
        <f>IF(N724="základní",J724,0)</f>
        <v>12560</v>
      </c>
      <c r="BF724" s="144">
        <f>IF(N724="snížená",J724,0)</f>
        <v>0</v>
      </c>
      <c r="BG724" s="144">
        <f>IF(N724="zákl. přenesená",J724,0)</f>
        <v>0</v>
      </c>
      <c r="BH724" s="144">
        <f>IF(N724="sníž. přenesená",J724,0)</f>
        <v>0</v>
      </c>
      <c r="BI724" s="144">
        <f>IF(N724="nulová",J724,0)</f>
        <v>0</v>
      </c>
      <c r="BJ724" s="18" t="s">
        <v>79</v>
      </c>
      <c r="BK724" s="144">
        <f>ROUND(I724*H724,2)</f>
        <v>12560</v>
      </c>
      <c r="BL724" s="18" t="s">
        <v>168</v>
      </c>
      <c r="BM724" s="143" t="s">
        <v>2380</v>
      </c>
    </row>
    <row r="725" spans="2:65" s="1" customFormat="1">
      <c r="B725" s="33"/>
      <c r="D725" s="145" t="s">
        <v>152</v>
      </c>
      <c r="F725" s="146" t="s">
        <v>1026</v>
      </c>
      <c r="I725" s="147"/>
      <c r="L725" s="33"/>
      <c r="M725" s="148"/>
      <c r="T725" s="54"/>
      <c r="AT725" s="18" t="s">
        <v>152</v>
      </c>
      <c r="AU725" s="18" t="s">
        <v>81</v>
      </c>
    </row>
    <row r="726" spans="2:65" s="12" customFormat="1">
      <c r="B726" s="159"/>
      <c r="D726" s="160" t="s">
        <v>158</v>
      </c>
      <c r="E726" s="161" t="s">
        <v>19</v>
      </c>
      <c r="F726" s="162" t="s">
        <v>859</v>
      </c>
      <c r="H726" s="161" t="s">
        <v>19</v>
      </c>
      <c r="I726" s="163"/>
      <c r="L726" s="159"/>
      <c r="M726" s="164"/>
      <c r="T726" s="165"/>
      <c r="AT726" s="161" t="s">
        <v>158</v>
      </c>
      <c r="AU726" s="161" t="s">
        <v>81</v>
      </c>
      <c r="AV726" s="12" t="s">
        <v>79</v>
      </c>
      <c r="AW726" s="12" t="s">
        <v>33</v>
      </c>
      <c r="AX726" s="12" t="s">
        <v>72</v>
      </c>
      <c r="AY726" s="161" t="s">
        <v>143</v>
      </c>
    </row>
    <row r="727" spans="2:65" s="13" customFormat="1">
      <c r="B727" s="166"/>
      <c r="D727" s="160" t="s">
        <v>158</v>
      </c>
      <c r="E727" s="167" t="s">
        <v>19</v>
      </c>
      <c r="F727" s="168" t="s">
        <v>168</v>
      </c>
      <c r="H727" s="169">
        <v>4</v>
      </c>
      <c r="I727" s="170"/>
      <c r="L727" s="166"/>
      <c r="M727" s="171"/>
      <c r="T727" s="172"/>
      <c r="AT727" s="167" t="s">
        <v>158</v>
      </c>
      <c r="AU727" s="167" t="s">
        <v>81</v>
      </c>
      <c r="AV727" s="13" t="s">
        <v>81</v>
      </c>
      <c r="AW727" s="13" t="s">
        <v>33</v>
      </c>
      <c r="AX727" s="13" t="s">
        <v>79</v>
      </c>
      <c r="AY727" s="167" t="s">
        <v>143</v>
      </c>
    </row>
    <row r="728" spans="2:65" s="1" customFormat="1" ht="16.5" customHeight="1">
      <c r="B728" s="33"/>
      <c r="C728" s="149" t="s">
        <v>1132</v>
      </c>
      <c r="D728" s="149" t="s">
        <v>154</v>
      </c>
      <c r="E728" s="150" t="s">
        <v>1028</v>
      </c>
      <c r="F728" s="151" t="s">
        <v>1029</v>
      </c>
      <c r="G728" s="152" t="s">
        <v>149</v>
      </c>
      <c r="H728" s="153">
        <v>4</v>
      </c>
      <c r="I728" s="154">
        <v>819</v>
      </c>
      <c r="J728" s="155">
        <f>ROUND(I728*H728,2)</f>
        <v>3276</v>
      </c>
      <c r="K728" s="151" t="s">
        <v>150</v>
      </c>
      <c r="L728" s="156"/>
      <c r="M728" s="157" t="s">
        <v>19</v>
      </c>
      <c r="N728" s="158" t="s">
        <v>43</v>
      </c>
      <c r="P728" s="141">
        <f>O728*H728</f>
        <v>0</v>
      </c>
      <c r="Q728" s="141">
        <v>1.3299999999999999E-2</v>
      </c>
      <c r="R728" s="141">
        <f>Q728*H728</f>
        <v>5.3199999999999997E-2</v>
      </c>
      <c r="S728" s="141">
        <v>0</v>
      </c>
      <c r="T728" s="142">
        <f>S728*H728</f>
        <v>0</v>
      </c>
      <c r="AR728" s="143" t="s">
        <v>144</v>
      </c>
      <c r="AT728" s="143" t="s">
        <v>154</v>
      </c>
      <c r="AU728" s="143" t="s">
        <v>81</v>
      </c>
      <c r="AY728" s="18" t="s">
        <v>143</v>
      </c>
      <c r="BE728" s="144">
        <f>IF(N728="základní",J728,0)</f>
        <v>3276</v>
      </c>
      <c r="BF728" s="144">
        <f>IF(N728="snížená",J728,0)</f>
        <v>0</v>
      </c>
      <c r="BG728" s="144">
        <f>IF(N728="zákl. přenesená",J728,0)</f>
        <v>0</v>
      </c>
      <c r="BH728" s="144">
        <f>IF(N728="sníž. přenesená",J728,0)</f>
        <v>0</v>
      </c>
      <c r="BI728" s="144">
        <f>IF(N728="nulová",J728,0)</f>
        <v>0</v>
      </c>
      <c r="BJ728" s="18" t="s">
        <v>79</v>
      </c>
      <c r="BK728" s="144">
        <f>ROUND(I728*H728,2)</f>
        <v>3276</v>
      </c>
      <c r="BL728" s="18" t="s">
        <v>168</v>
      </c>
      <c r="BM728" s="143" t="s">
        <v>2381</v>
      </c>
    </row>
    <row r="729" spans="2:65" s="1" customFormat="1" ht="16.5" customHeight="1">
      <c r="B729" s="33"/>
      <c r="C729" s="149" t="s">
        <v>1137</v>
      </c>
      <c r="D729" s="149" t="s">
        <v>154</v>
      </c>
      <c r="E729" s="150" t="s">
        <v>1032</v>
      </c>
      <c r="F729" s="151" t="s">
        <v>1033</v>
      </c>
      <c r="G729" s="152" t="s">
        <v>149</v>
      </c>
      <c r="H729" s="153">
        <v>4</v>
      </c>
      <c r="I729" s="154">
        <v>223.2</v>
      </c>
      <c r="J729" s="155">
        <f>ROUND(I729*H729,2)</f>
        <v>892.8</v>
      </c>
      <c r="K729" s="151" t="s">
        <v>150</v>
      </c>
      <c r="L729" s="156"/>
      <c r="M729" s="157" t="s">
        <v>19</v>
      </c>
      <c r="N729" s="158" t="s">
        <v>43</v>
      </c>
      <c r="P729" s="141">
        <f>O729*H729</f>
        <v>0</v>
      </c>
      <c r="Q729" s="141">
        <v>2.9999999999999997E-4</v>
      </c>
      <c r="R729" s="141">
        <f>Q729*H729</f>
        <v>1.1999999999999999E-3</v>
      </c>
      <c r="S729" s="141">
        <v>0</v>
      </c>
      <c r="T729" s="142">
        <f>S729*H729</f>
        <v>0</v>
      </c>
      <c r="AR729" s="143" t="s">
        <v>144</v>
      </c>
      <c r="AT729" s="143" t="s">
        <v>154</v>
      </c>
      <c r="AU729" s="143" t="s">
        <v>81</v>
      </c>
      <c r="AY729" s="18" t="s">
        <v>143</v>
      </c>
      <c r="BE729" s="144">
        <f>IF(N729="základní",J729,0)</f>
        <v>892.8</v>
      </c>
      <c r="BF729" s="144">
        <f>IF(N729="snížená",J729,0)</f>
        <v>0</v>
      </c>
      <c r="BG729" s="144">
        <f>IF(N729="zákl. přenesená",J729,0)</f>
        <v>0</v>
      </c>
      <c r="BH729" s="144">
        <f>IF(N729="sníž. přenesená",J729,0)</f>
        <v>0</v>
      </c>
      <c r="BI729" s="144">
        <f>IF(N729="nulová",J729,0)</f>
        <v>0</v>
      </c>
      <c r="BJ729" s="18" t="s">
        <v>79</v>
      </c>
      <c r="BK729" s="144">
        <f>ROUND(I729*H729,2)</f>
        <v>892.8</v>
      </c>
      <c r="BL729" s="18" t="s">
        <v>168</v>
      </c>
      <c r="BM729" s="143" t="s">
        <v>2382</v>
      </c>
    </row>
    <row r="730" spans="2:65" s="1" customFormat="1" ht="16.5" customHeight="1">
      <c r="B730" s="33"/>
      <c r="C730" s="132" t="s">
        <v>2014</v>
      </c>
      <c r="D730" s="132" t="s">
        <v>146</v>
      </c>
      <c r="E730" s="133" t="s">
        <v>1036</v>
      </c>
      <c r="F730" s="134" t="s">
        <v>1037</v>
      </c>
      <c r="G730" s="135" t="s">
        <v>149</v>
      </c>
      <c r="H730" s="136">
        <v>1</v>
      </c>
      <c r="I730" s="137">
        <v>272</v>
      </c>
      <c r="J730" s="138">
        <f>ROUND(I730*H730,2)</f>
        <v>272</v>
      </c>
      <c r="K730" s="134" t="s">
        <v>150</v>
      </c>
      <c r="L730" s="33"/>
      <c r="M730" s="139" t="s">
        <v>19</v>
      </c>
      <c r="N730" s="140" t="s">
        <v>43</v>
      </c>
      <c r="P730" s="141">
        <f>O730*H730</f>
        <v>0</v>
      </c>
      <c r="Q730" s="141">
        <v>3.3E-4</v>
      </c>
      <c r="R730" s="141">
        <f>Q730*H730</f>
        <v>3.3E-4</v>
      </c>
      <c r="S730" s="141">
        <v>0</v>
      </c>
      <c r="T730" s="142">
        <f>S730*H730</f>
        <v>0</v>
      </c>
      <c r="AR730" s="143" t="s">
        <v>168</v>
      </c>
      <c r="AT730" s="143" t="s">
        <v>146</v>
      </c>
      <c r="AU730" s="143" t="s">
        <v>81</v>
      </c>
      <c r="AY730" s="18" t="s">
        <v>143</v>
      </c>
      <c r="BE730" s="144">
        <f>IF(N730="základní",J730,0)</f>
        <v>272</v>
      </c>
      <c r="BF730" s="144">
        <f>IF(N730="snížená",J730,0)</f>
        <v>0</v>
      </c>
      <c r="BG730" s="144">
        <f>IF(N730="zákl. přenesená",J730,0)</f>
        <v>0</v>
      </c>
      <c r="BH730" s="144">
        <f>IF(N730="sníž. přenesená",J730,0)</f>
        <v>0</v>
      </c>
      <c r="BI730" s="144">
        <f>IF(N730="nulová",J730,0)</f>
        <v>0</v>
      </c>
      <c r="BJ730" s="18" t="s">
        <v>79</v>
      </c>
      <c r="BK730" s="144">
        <f>ROUND(I730*H730,2)</f>
        <v>272</v>
      </c>
      <c r="BL730" s="18" t="s">
        <v>168</v>
      </c>
      <c r="BM730" s="143" t="s">
        <v>2383</v>
      </c>
    </row>
    <row r="731" spans="2:65" s="1" customFormat="1">
      <c r="B731" s="33"/>
      <c r="D731" s="145" t="s">
        <v>152</v>
      </c>
      <c r="F731" s="146" t="s">
        <v>1039</v>
      </c>
      <c r="I731" s="147"/>
      <c r="L731" s="33"/>
      <c r="M731" s="148"/>
      <c r="T731" s="54"/>
      <c r="AT731" s="18" t="s">
        <v>152</v>
      </c>
      <c r="AU731" s="18" t="s">
        <v>81</v>
      </c>
    </row>
    <row r="732" spans="2:65" s="1" customFormat="1" ht="16.5" customHeight="1">
      <c r="B732" s="33"/>
      <c r="C732" s="132" t="s">
        <v>2020</v>
      </c>
      <c r="D732" s="132" t="s">
        <v>146</v>
      </c>
      <c r="E732" s="133" t="s">
        <v>1051</v>
      </c>
      <c r="F732" s="134" t="s">
        <v>1052</v>
      </c>
      <c r="G732" s="135" t="s">
        <v>260</v>
      </c>
      <c r="H732" s="136">
        <v>114.345</v>
      </c>
      <c r="I732" s="137">
        <v>60.4</v>
      </c>
      <c r="J732" s="138">
        <f>ROUND(I732*H732,2)</f>
        <v>6906.44</v>
      </c>
      <c r="K732" s="134" t="s">
        <v>150</v>
      </c>
      <c r="L732" s="33"/>
      <c r="M732" s="139" t="s">
        <v>19</v>
      </c>
      <c r="N732" s="140" t="s">
        <v>43</v>
      </c>
      <c r="P732" s="141">
        <f>O732*H732</f>
        <v>0</v>
      </c>
      <c r="Q732" s="141">
        <v>2.0000000000000001E-4</v>
      </c>
      <c r="R732" s="141">
        <f>Q732*H732</f>
        <v>2.2869E-2</v>
      </c>
      <c r="S732" s="141">
        <v>0</v>
      </c>
      <c r="T732" s="142">
        <f>S732*H732</f>
        <v>0</v>
      </c>
      <c r="AR732" s="143" t="s">
        <v>168</v>
      </c>
      <c r="AT732" s="143" t="s">
        <v>146</v>
      </c>
      <c r="AU732" s="143" t="s">
        <v>81</v>
      </c>
      <c r="AY732" s="18" t="s">
        <v>143</v>
      </c>
      <c r="BE732" s="144">
        <f>IF(N732="základní",J732,0)</f>
        <v>6906.44</v>
      </c>
      <c r="BF732" s="144">
        <f>IF(N732="snížená",J732,0)</f>
        <v>0</v>
      </c>
      <c r="BG732" s="144">
        <f>IF(N732="zákl. přenesená",J732,0)</f>
        <v>0</v>
      </c>
      <c r="BH732" s="144">
        <f>IF(N732="sníž. přenesená",J732,0)</f>
        <v>0</v>
      </c>
      <c r="BI732" s="144">
        <f>IF(N732="nulová",J732,0)</f>
        <v>0</v>
      </c>
      <c r="BJ732" s="18" t="s">
        <v>79</v>
      </c>
      <c r="BK732" s="144">
        <f>ROUND(I732*H732,2)</f>
        <v>6906.44</v>
      </c>
      <c r="BL732" s="18" t="s">
        <v>168</v>
      </c>
      <c r="BM732" s="143" t="s">
        <v>2384</v>
      </c>
    </row>
    <row r="733" spans="2:65" s="1" customFormat="1">
      <c r="B733" s="33"/>
      <c r="D733" s="145" t="s">
        <v>152</v>
      </c>
      <c r="F733" s="146" t="s">
        <v>1054</v>
      </c>
      <c r="I733" s="147"/>
      <c r="L733" s="33"/>
      <c r="M733" s="148"/>
      <c r="T733" s="54"/>
      <c r="AT733" s="18" t="s">
        <v>152</v>
      </c>
      <c r="AU733" s="18" t="s">
        <v>81</v>
      </c>
    </row>
    <row r="734" spans="2:65" s="12" customFormat="1">
      <c r="B734" s="159"/>
      <c r="D734" s="160" t="s">
        <v>158</v>
      </c>
      <c r="E734" s="161" t="s">
        <v>19</v>
      </c>
      <c r="F734" s="162" t="s">
        <v>246</v>
      </c>
      <c r="H734" s="161" t="s">
        <v>19</v>
      </c>
      <c r="I734" s="163"/>
      <c r="L734" s="159"/>
      <c r="M734" s="164"/>
      <c r="T734" s="165"/>
      <c r="AT734" s="161" t="s">
        <v>158</v>
      </c>
      <c r="AU734" s="161" t="s">
        <v>81</v>
      </c>
      <c r="AV734" s="12" t="s">
        <v>79</v>
      </c>
      <c r="AW734" s="12" t="s">
        <v>33</v>
      </c>
      <c r="AX734" s="12" t="s">
        <v>72</v>
      </c>
      <c r="AY734" s="161" t="s">
        <v>143</v>
      </c>
    </row>
    <row r="735" spans="2:65" s="12" customFormat="1">
      <c r="B735" s="159"/>
      <c r="D735" s="160" t="s">
        <v>158</v>
      </c>
      <c r="E735" s="161" t="s">
        <v>19</v>
      </c>
      <c r="F735" s="162" t="s">
        <v>1055</v>
      </c>
      <c r="H735" s="161" t="s">
        <v>19</v>
      </c>
      <c r="I735" s="163"/>
      <c r="L735" s="159"/>
      <c r="M735" s="164"/>
      <c r="T735" s="165"/>
      <c r="AT735" s="161" t="s">
        <v>158</v>
      </c>
      <c r="AU735" s="161" t="s">
        <v>81</v>
      </c>
      <c r="AV735" s="12" t="s">
        <v>79</v>
      </c>
      <c r="AW735" s="12" t="s">
        <v>33</v>
      </c>
      <c r="AX735" s="12" t="s">
        <v>72</v>
      </c>
      <c r="AY735" s="161" t="s">
        <v>143</v>
      </c>
    </row>
    <row r="736" spans="2:65" s="13" customFormat="1">
      <c r="B736" s="166"/>
      <c r="D736" s="160" t="s">
        <v>158</v>
      </c>
      <c r="E736" s="167" t="s">
        <v>19</v>
      </c>
      <c r="F736" s="168" t="s">
        <v>2385</v>
      </c>
      <c r="H736" s="169">
        <v>114.345</v>
      </c>
      <c r="I736" s="170"/>
      <c r="L736" s="166"/>
      <c r="M736" s="171"/>
      <c r="T736" s="172"/>
      <c r="AT736" s="167" t="s">
        <v>158</v>
      </c>
      <c r="AU736" s="167" t="s">
        <v>81</v>
      </c>
      <c r="AV736" s="13" t="s">
        <v>81</v>
      </c>
      <c r="AW736" s="13" t="s">
        <v>33</v>
      </c>
      <c r="AX736" s="13" t="s">
        <v>79</v>
      </c>
      <c r="AY736" s="167" t="s">
        <v>143</v>
      </c>
    </row>
    <row r="737" spans="2:65" s="1" customFormat="1" ht="16.5" customHeight="1">
      <c r="B737" s="33"/>
      <c r="C737" s="132" t="s">
        <v>2030</v>
      </c>
      <c r="D737" s="132" t="s">
        <v>146</v>
      </c>
      <c r="E737" s="133" t="s">
        <v>1058</v>
      </c>
      <c r="F737" s="134" t="s">
        <v>1059</v>
      </c>
      <c r="G737" s="135" t="s">
        <v>260</v>
      </c>
      <c r="H737" s="136">
        <v>97.9</v>
      </c>
      <c r="I737" s="137">
        <v>21.7</v>
      </c>
      <c r="J737" s="138">
        <f>ROUND(I737*H737,2)</f>
        <v>2124.4299999999998</v>
      </c>
      <c r="K737" s="134" t="s">
        <v>150</v>
      </c>
      <c r="L737" s="33"/>
      <c r="M737" s="139" t="s">
        <v>19</v>
      </c>
      <c r="N737" s="140" t="s">
        <v>43</v>
      </c>
      <c r="P737" s="141">
        <f>O737*H737</f>
        <v>0</v>
      </c>
      <c r="Q737" s="141">
        <v>9.0000000000000006E-5</v>
      </c>
      <c r="R737" s="141">
        <f>Q737*H737</f>
        <v>8.8110000000000011E-3</v>
      </c>
      <c r="S737" s="141">
        <v>0</v>
      </c>
      <c r="T737" s="142">
        <f>S737*H737</f>
        <v>0</v>
      </c>
      <c r="AR737" s="143" t="s">
        <v>168</v>
      </c>
      <c r="AT737" s="143" t="s">
        <v>146</v>
      </c>
      <c r="AU737" s="143" t="s">
        <v>81</v>
      </c>
      <c r="AY737" s="18" t="s">
        <v>143</v>
      </c>
      <c r="BE737" s="144">
        <f>IF(N737="základní",J737,0)</f>
        <v>2124.4299999999998</v>
      </c>
      <c r="BF737" s="144">
        <f>IF(N737="snížená",J737,0)</f>
        <v>0</v>
      </c>
      <c r="BG737" s="144">
        <f>IF(N737="zákl. přenesená",J737,0)</f>
        <v>0</v>
      </c>
      <c r="BH737" s="144">
        <f>IF(N737="sníž. přenesená",J737,0)</f>
        <v>0</v>
      </c>
      <c r="BI737" s="144">
        <f>IF(N737="nulová",J737,0)</f>
        <v>0</v>
      </c>
      <c r="BJ737" s="18" t="s">
        <v>79</v>
      </c>
      <c r="BK737" s="144">
        <f>ROUND(I737*H737,2)</f>
        <v>2124.4299999999998</v>
      </c>
      <c r="BL737" s="18" t="s">
        <v>168</v>
      </c>
      <c r="BM737" s="143" t="s">
        <v>2386</v>
      </c>
    </row>
    <row r="738" spans="2:65" s="1" customFormat="1">
      <c r="B738" s="33"/>
      <c r="D738" s="145" t="s">
        <v>152</v>
      </c>
      <c r="F738" s="146" t="s">
        <v>1061</v>
      </c>
      <c r="I738" s="147"/>
      <c r="L738" s="33"/>
      <c r="M738" s="148"/>
      <c r="T738" s="54"/>
      <c r="AT738" s="18" t="s">
        <v>152</v>
      </c>
      <c r="AU738" s="18" t="s">
        <v>81</v>
      </c>
    </row>
    <row r="739" spans="2:65" s="13" customFormat="1">
      <c r="B739" s="166"/>
      <c r="D739" s="160" t="s">
        <v>158</v>
      </c>
      <c r="E739" s="167" t="s">
        <v>19</v>
      </c>
      <c r="F739" s="168" t="s">
        <v>2387</v>
      </c>
      <c r="H739" s="169">
        <v>97.9</v>
      </c>
      <c r="I739" s="170"/>
      <c r="L739" s="166"/>
      <c r="M739" s="171"/>
      <c r="T739" s="172"/>
      <c r="AT739" s="167" t="s">
        <v>158</v>
      </c>
      <c r="AU739" s="167" t="s">
        <v>81</v>
      </c>
      <c r="AV739" s="13" t="s">
        <v>81</v>
      </c>
      <c r="AW739" s="13" t="s">
        <v>33</v>
      </c>
      <c r="AX739" s="13" t="s">
        <v>72</v>
      </c>
      <c r="AY739" s="167" t="s">
        <v>143</v>
      </c>
    </row>
    <row r="740" spans="2:65" s="14" customFormat="1">
      <c r="B740" s="173"/>
      <c r="D740" s="160" t="s">
        <v>158</v>
      </c>
      <c r="E740" s="174" t="s">
        <v>19</v>
      </c>
      <c r="F740" s="175" t="s">
        <v>267</v>
      </c>
      <c r="H740" s="176">
        <v>97.9</v>
      </c>
      <c r="I740" s="177"/>
      <c r="L740" s="173"/>
      <c r="M740" s="178"/>
      <c r="T740" s="179"/>
      <c r="AT740" s="174" t="s">
        <v>158</v>
      </c>
      <c r="AU740" s="174" t="s">
        <v>81</v>
      </c>
      <c r="AV740" s="14" t="s">
        <v>168</v>
      </c>
      <c r="AW740" s="14" t="s">
        <v>33</v>
      </c>
      <c r="AX740" s="14" t="s">
        <v>79</v>
      </c>
      <c r="AY740" s="174" t="s">
        <v>143</v>
      </c>
    </row>
    <row r="741" spans="2:65" s="1" customFormat="1" ht="16.5" customHeight="1">
      <c r="B741" s="33"/>
      <c r="C741" s="149" t="s">
        <v>2035</v>
      </c>
      <c r="D741" s="149" t="s">
        <v>154</v>
      </c>
      <c r="E741" s="150" t="s">
        <v>2388</v>
      </c>
      <c r="F741" s="151" t="s">
        <v>2389</v>
      </c>
      <c r="G741" s="152" t="s">
        <v>149</v>
      </c>
      <c r="H741" s="153">
        <v>2</v>
      </c>
      <c r="I741" s="154">
        <v>889</v>
      </c>
      <c r="J741" s="155">
        <f>ROUND(I741*H741,2)</f>
        <v>1778</v>
      </c>
      <c r="K741" s="151" t="s">
        <v>19</v>
      </c>
      <c r="L741" s="156"/>
      <c r="M741" s="157" t="s">
        <v>19</v>
      </c>
      <c r="N741" s="158" t="s">
        <v>43</v>
      </c>
      <c r="P741" s="141">
        <f>O741*H741</f>
        <v>0</v>
      </c>
      <c r="Q741" s="141">
        <v>0</v>
      </c>
      <c r="R741" s="141">
        <f>Q741*H741</f>
        <v>0</v>
      </c>
      <c r="S741" s="141">
        <v>0</v>
      </c>
      <c r="T741" s="142">
        <f>S741*H741</f>
        <v>0</v>
      </c>
      <c r="AR741" s="143" t="s">
        <v>144</v>
      </c>
      <c r="AT741" s="143" t="s">
        <v>154</v>
      </c>
      <c r="AU741" s="143" t="s">
        <v>81</v>
      </c>
      <c r="AY741" s="18" t="s">
        <v>143</v>
      </c>
      <c r="BE741" s="144">
        <f>IF(N741="základní",J741,0)</f>
        <v>1778</v>
      </c>
      <c r="BF741" s="144">
        <f>IF(N741="snížená",J741,0)</f>
        <v>0</v>
      </c>
      <c r="BG741" s="144">
        <f>IF(N741="zákl. přenesená",J741,0)</f>
        <v>0</v>
      </c>
      <c r="BH741" s="144">
        <f>IF(N741="sníž. přenesená",J741,0)</f>
        <v>0</v>
      </c>
      <c r="BI741" s="144">
        <f>IF(N741="nulová",J741,0)</f>
        <v>0</v>
      </c>
      <c r="BJ741" s="18" t="s">
        <v>79</v>
      </c>
      <c r="BK741" s="144">
        <f>ROUND(I741*H741,2)</f>
        <v>1778</v>
      </c>
      <c r="BL741" s="18" t="s">
        <v>168</v>
      </c>
      <c r="BM741" s="143" t="s">
        <v>2390</v>
      </c>
    </row>
    <row r="742" spans="2:65" s="12" customFormat="1">
      <c r="B742" s="159"/>
      <c r="D742" s="160" t="s">
        <v>158</v>
      </c>
      <c r="E742" s="161" t="s">
        <v>19</v>
      </c>
      <c r="F742" s="162" t="s">
        <v>246</v>
      </c>
      <c r="H742" s="161" t="s">
        <v>19</v>
      </c>
      <c r="I742" s="163"/>
      <c r="L742" s="159"/>
      <c r="M742" s="164"/>
      <c r="T742" s="165"/>
      <c r="AT742" s="161" t="s">
        <v>158</v>
      </c>
      <c r="AU742" s="161" t="s">
        <v>81</v>
      </c>
      <c r="AV742" s="12" t="s">
        <v>79</v>
      </c>
      <c r="AW742" s="12" t="s">
        <v>33</v>
      </c>
      <c r="AX742" s="12" t="s">
        <v>72</v>
      </c>
      <c r="AY742" s="161" t="s">
        <v>143</v>
      </c>
    </row>
    <row r="743" spans="2:65" s="12" customFormat="1">
      <c r="B743" s="159"/>
      <c r="D743" s="160" t="s">
        <v>158</v>
      </c>
      <c r="E743" s="161" t="s">
        <v>19</v>
      </c>
      <c r="F743" s="162" t="s">
        <v>859</v>
      </c>
      <c r="H743" s="161" t="s">
        <v>19</v>
      </c>
      <c r="I743" s="163"/>
      <c r="L743" s="159"/>
      <c r="M743" s="164"/>
      <c r="T743" s="165"/>
      <c r="AT743" s="161" t="s">
        <v>158</v>
      </c>
      <c r="AU743" s="161" t="s">
        <v>81</v>
      </c>
      <c r="AV743" s="12" t="s">
        <v>79</v>
      </c>
      <c r="AW743" s="12" t="s">
        <v>33</v>
      </c>
      <c r="AX743" s="12" t="s">
        <v>72</v>
      </c>
      <c r="AY743" s="161" t="s">
        <v>143</v>
      </c>
    </row>
    <row r="744" spans="2:65" s="12" customFormat="1">
      <c r="B744" s="159"/>
      <c r="D744" s="160" t="s">
        <v>158</v>
      </c>
      <c r="E744" s="161" t="s">
        <v>19</v>
      </c>
      <c r="F744" s="162" t="s">
        <v>247</v>
      </c>
      <c r="H744" s="161" t="s">
        <v>19</v>
      </c>
      <c r="I744" s="163"/>
      <c r="L744" s="159"/>
      <c r="M744" s="164"/>
      <c r="T744" s="165"/>
      <c r="AT744" s="161" t="s">
        <v>158</v>
      </c>
      <c r="AU744" s="161" t="s">
        <v>81</v>
      </c>
      <c r="AV744" s="12" t="s">
        <v>79</v>
      </c>
      <c r="AW744" s="12" t="s">
        <v>33</v>
      </c>
      <c r="AX744" s="12" t="s">
        <v>72</v>
      </c>
      <c r="AY744" s="161" t="s">
        <v>143</v>
      </c>
    </row>
    <row r="745" spans="2:65" s="12" customFormat="1">
      <c r="B745" s="159"/>
      <c r="D745" s="160" t="s">
        <v>158</v>
      </c>
      <c r="E745" s="161" t="s">
        <v>19</v>
      </c>
      <c r="F745" s="162" t="s">
        <v>248</v>
      </c>
      <c r="H745" s="161" t="s">
        <v>19</v>
      </c>
      <c r="I745" s="163"/>
      <c r="L745" s="159"/>
      <c r="M745" s="164"/>
      <c r="T745" s="165"/>
      <c r="AT745" s="161" t="s">
        <v>158</v>
      </c>
      <c r="AU745" s="161" t="s">
        <v>81</v>
      </c>
      <c r="AV745" s="12" t="s">
        <v>79</v>
      </c>
      <c r="AW745" s="12" t="s">
        <v>33</v>
      </c>
      <c r="AX745" s="12" t="s">
        <v>72</v>
      </c>
      <c r="AY745" s="161" t="s">
        <v>143</v>
      </c>
    </row>
    <row r="746" spans="2:65" s="12" customFormat="1">
      <c r="B746" s="159"/>
      <c r="D746" s="160" t="s">
        <v>158</v>
      </c>
      <c r="E746" s="161" t="s">
        <v>19</v>
      </c>
      <c r="F746" s="162" t="s">
        <v>249</v>
      </c>
      <c r="H746" s="161" t="s">
        <v>19</v>
      </c>
      <c r="I746" s="163"/>
      <c r="L746" s="159"/>
      <c r="M746" s="164"/>
      <c r="T746" s="165"/>
      <c r="AT746" s="161" t="s">
        <v>158</v>
      </c>
      <c r="AU746" s="161" t="s">
        <v>81</v>
      </c>
      <c r="AV746" s="12" t="s">
        <v>79</v>
      </c>
      <c r="AW746" s="12" t="s">
        <v>33</v>
      </c>
      <c r="AX746" s="12" t="s">
        <v>72</v>
      </c>
      <c r="AY746" s="161" t="s">
        <v>143</v>
      </c>
    </row>
    <row r="747" spans="2:65" s="12" customFormat="1">
      <c r="B747" s="159"/>
      <c r="D747" s="160" t="s">
        <v>158</v>
      </c>
      <c r="E747" s="161" t="s">
        <v>19</v>
      </c>
      <c r="F747" s="162" t="s">
        <v>250</v>
      </c>
      <c r="H747" s="161" t="s">
        <v>19</v>
      </c>
      <c r="I747" s="163"/>
      <c r="L747" s="159"/>
      <c r="M747" s="164"/>
      <c r="T747" s="165"/>
      <c r="AT747" s="161" t="s">
        <v>158</v>
      </c>
      <c r="AU747" s="161" t="s">
        <v>81</v>
      </c>
      <c r="AV747" s="12" t="s">
        <v>79</v>
      </c>
      <c r="AW747" s="12" t="s">
        <v>33</v>
      </c>
      <c r="AX747" s="12" t="s">
        <v>72</v>
      </c>
      <c r="AY747" s="161" t="s">
        <v>143</v>
      </c>
    </row>
    <row r="748" spans="2:65" s="12" customFormat="1">
      <c r="B748" s="159"/>
      <c r="D748" s="160" t="s">
        <v>158</v>
      </c>
      <c r="E748" s="161" t="s">
        <v>19</v>
      </c>
      <c r="F748" s="162" t="s">
        <v>251</v>
      </c>
      <c r="H748" s="161" t="s">
        <v>19</v>
      </c>
      <c r="I748" s="163"/>
      <c r="L748" s="159"/>
      <c r="M748" s="164"/>
      <c r="T748" s="165"/>
      <c r="AT748" s="161" t="s">
        <v>158</v>
      </c>
      <c r="AU748" s="161" t="s">
        <v>81</v>
      </c>
      <c r="AV748" s="12" t="s">
        <v>79</v>
      </c>
      <c r="AW748" s="12" t="s">
        <v>33</v>
      </c>
      <c r="AX748" s="12" t="s">
        <v>72</v>
      </c>
      <c r="AY748" s="161" t="s">
        <v>143</v>
      </c>
    </row>
    <row r="749" spans="2:65" s="12" customFormat="1">
      <c r="B749" s="159"/>
      <c r="D749" s="160" t="s">
        <v>158</v>
      </c>
      <c r="E749" s="161" t="s">
        <v>19</v>
      </c>
      <c r="F749" s="162" t="s">
        <v>252</v>
      </c>
      <c r="H749" s="161" t="s">
        <v>19</v>
      </c>
      <c r="I749" s="163"/>
      <c r="L749" s="159"/>
      <c r="M749" s="164"/>
      <c r="T749" s="165"/>
      <c r="AT749" s="161" t="s">
        <v>158</v>
      </c>
      <c r="AU749" s="161" t="s">
        <v>81</v>
      </c>
      <c r="AV749" s="12" t="s">
        <v>79</v>
      </c>
      <c r="AW749" s="12" t="s">
        <v>33</v>
      </c>
      <c r="AX749" s="12" t="s">
        <v>72</v>
      </c>
      <c r="AY749" s="161" t="s">
        <v>143</v>
      </c>
    </row>
    <row r="750" spans="2:65" s="13" customFormat="1">
      <c r="B750" s="166"/>
      <c r="D750" s="160" t="s">
        <v>158</v>
      </c>
      <c r="E750" s="167" t="s">
        <v>19</v>
      </c>
      <c r="F750" s="168" t="s">
        <v>1065</v>
      </c>
      <c r="H750" s="169">
        <v>2</v>
      </c>
      <c r="I750" s="170"/>
      <c r="L750" s="166"/>
      <c r="M750" s="171"/>
      <c r="T750" s="172"/>
      <c r="AT750" s="167" t="s">
        <v>158</v>
      </c>
      <c r="AU750" s="167" t="s">
        <v>81</v>
      </c>
      <c r="AV750" s="13" t="s">
        <v>81</v>
      </c>
      <c r="AW750" s="13" t="s">
        <v>33</v>
      </c>
      <c r="AX750" s="13" t="s">
        <v>79</v>
      </c>
      <c r="AY750" s="167" t="s">
        <v>143</v>
      </c>
    </row>
    <row r="751" spans="2:65" s="1" customFormat="1" ht="16.5" customHeight="1">
      <c r="B751" s="33"/>
      <c r="C751" s="149" t="s">
        <v>2040</v>
      </c>
      <c r="D751" s="149" t="s">
        <v>154</v>
      </c>
      <c r="E751" s="150" t="s">
        <v>243</v>
      </c>
      <c r="F751" s="151" t="s">
        <v>244</v>
      </c>
      <c r="G751" s="152" t="s">
        <v>149</v>
      </c>
      <c r="H751" s="153">
        <v>3</v>
      </c>
      <c r="I751" s="154">
        <v>998</v>
      </c>
      <c r="J751" s="155">
        <f>ROUND(I751*H751,2)</f>
        <v>2994</v>
      </c>
      <c r="K751" s="151" t="s">
        <v>19</v>
      </c>
      <c r="L751" s="156"/>
      <c r="M751" s="157" t="s">
        <v>19</v>
      </c>
      <c r="N751" s="158" t="s">
        <v>43</v>
      </c>
      <c r="P751" s="141">
        <f>O751*H751</f>
        <v>0</v>
      </c>
      <c r="Q751" s="141">
        <v>0</v>
      </c>
      <c r="R751" s="141">
        <f>Q751*H751</f>
        <v>0</v>
      </c>
      <c r="S751" s="141">
        <v>0</v>
      </c>
      <c r="T751" s="142">
        <f>S751*H751</f>
        <v>0</v>
      </c>
      <c r="AR751" s="143" t="s">
        <v>144</v>
      </c>
      <c r="AT751" s="143" t="s">
        <v>154</v>
      </c>
      <c r="AU751" s="143" t="s">
        <v>81</v>
      </c>
      <c r="AY751" s="18" t="s">
        <v>143</v>
      </c>
      <c r="BE751" s="144">
        <f>IF(N751="základní",J751,0)</f>
        <v>2994</v>
      </c>
      <c r="BF751" s="144">
        <f>IF(N751="snížená",J751,0)</f>
        <v>0</v>
      </c>
      <c r="BG751" s="144">
        <f>IF(N751="zákl. přenesená",J751,0)</f>
        <v>0</v>
      </c>
      <c r="BH751" s="144">
        <f>IF(N751="sníž. přenesená",J751,0)</f>
        <v>0</v>
      </c>
      <c r="BI751" s="144">
        <f>IF(N751="nulová",J751,0)</f>
        <v>0</v>
      </c>
      <c r="BJ751" s="18" t="s">
        <v>79</v>
      </c>
      <c r="BK751" s="144">
        <f>ROUND(I751*H751,2)</f>
        <v>2994</v>
      </c>
      <c r="BL751" s="18" t="s">
        <v>168</v>
      </c>
      <c r="BM751" s="143" t="s">
        <v>2391</v>
      </c>
    </row>
    <row r="752" spans="2:65" s="12" customFormat="1">
      <c r="B752" s="159"/>
      <c r="D752" s="160" t="s">
        <v>158</v>
      </c>
      <c r="E752" s="161" t="s">
        <v>19</v>
      </c>
      <c r="F752" s="162" t="s">
        <v>246</v>
      </c>
      <c r="H752" s="161" t="s">
        <v>19</v>
      </c>
      <c r="I752" s="163"/>
      <c r="L752" s="159"/>
      <c r="M752" s="164"/>
      <c r="T752" s="165"/>
      <c r="AT752" s="161" t="s">
        <v>158</v>
      </c>
      <c r="AU752" s="161" t="s">
        <v>81</v>
      </c>
      <c r="AV752" s="12" t="s">
        <v>79</v>
      </c>
      <c r="AW752" s="12" t="s">
        <v>33</v>
      </c>
      <c r="AX752" s="12" t="s">
        <v>72</v>
      </c>
      <c r="AY752" s="161" t="s">
        <v>143</v>
      </c>
    </row>
    <row r="753" spans="2:65" s="12" customFormat="1">
      <c r="B753" s="159"/>
      <c r="D753" s="160" t="s">
        <v>158</v>
      </c>
      <c r="E753" s="161" t="s">
        <v>19</v>
      </c>
      <c r="F753" s="162" t="s">
        <v>859</v>
      </c>
      <c r="H753" s="161" t="s">
        <v>19</v>
      </c>
      <c r="I753" s="163"/>
      <c r="L753" s="159"/>
      <c r="M753" s="164"/>
      <c r="T753" s="165"/>
      <c r="AT753" s="161" t="s">
        <v>158</v>
      </c>
      <c r="AU753" s="161" t="s">
        <v>81</v>
      </c>
      <c r="AV753" s="12" t="s">
        <v>79</v>
      </c>
      <c r="AW753" s="12" t="s">
        <v>33</v>
      </c>
      <c r="AX753" s="12" t="s">
        <v>72</v>
      </c>
      <c r="AY753" s="161" t="s">
        <v>143</v>
      </c>
    </row>
    <row r="754" spans="2:65" s="12" customFormat="1">
      <c r="B754" s="159"/>
      <c r="D754" s="160" t="s">
        <v>158</v>
      </c>
      <c r="E754" s="161" t="s">
        <v>19</v>
      </c>
      <c r="F754" s="162" t="s">
        <v>247</v>
      </c>
      <c r="H754" s="161" t="s">
        <v>19</v>
      </c>
      <c r="I754" s="163"/>
      <c r="L754" s="159"/>
      <c r="M754" s="164"/>
      <c r="T754" s="165"/>
      <c r="AT754" s="161" t="s">
        <v>158</v>
      </c>
      <c r="AU754" s="161" t="s">
        <v>81</v>
      </c>
      <c r="AV754" s="12" t="s">
        <v>79</v>
      </c>
      <c r="AW754" s="12" t="s">
        <v>33</v>
      </c>
      <c r="AX754" s="12" t="s">
        <v>72</v>
      </c>
      <c r="AY754" s="161" t="s">
        <v>143</v>
      </c>
    </row>
    <row r="755" spans="2:65" s="12" customFormat="1">
      <c r="B755" s="159"/>
      <c r="D755" s="160" t="s">
        <v>158</v>
      </c>
      <c r="E755" s="161" t="s">
        <v>19</v>
      </c>
      <c r="F755" s="162" t="s">
        <v>248</v>
      </c>
      <c r="H755" s="161" t="s">
        <v>19</v>
      </c>
      <c r="I755" s="163"/>
      <c r="L755" s="159"/>
      <c r="M755" s="164"/>
      <c r="T755" s="165"/>
      <c r="AT755" s="161" t="s">
        <v>158</v>
      </c>
      <c r="AU755" s="161" t="s">
        <v>81</v>
      </c>
      <c r="AV755" s="12" t="s">
        <v>79</v>
      </c>
      <c r="AW755" s="12" t="s">
        <v>33</v>
      </c>
      <c r="AX755" s="12" t="s">
        <v>72</v>
      </c>
      <c r="AY755" s="161" t="s">
        <v>143</v>
      </c>
    </row>
    <row r="756" spans="2:65" s="12" customFormat="1">
      <c r="B756" s="159"/>
      <c r="D756" s="160" t="s">
        <v>158</v>
      </c>
      <c r="E756" s="161" t="s">
        <v>19</v>
      </c>
      <c r="F756" s="162" t="s">
        <v>249</v>
      </c>
      <c r="H756" s="161" t="s">
        <v>19</v>
      </c>
      <c r="I756" s="163"/>
      <c r="L756" s="159"/>
      <c r="M756" s="164"/>
      <c r="T756" s="165"/>
      <c r="AT756" s="161" t="s">
        <v>158</v>
      </c>
      <c r="AU756" s="161" t="s">
        <v>81</v>
      </c>
      <c r="AV756" s="12" t="s">
        <v>79</v>
      </c>
      <c r="AW756" s="12" t="s">
        <v>33</v>
      </c>
      <c r="AX756" s="12" t="s">
        <v>72</v>
      </c>
      <c r="AY756" s="161" t="s">
        <v>143</v>
      </c>
    </row>
    <row r="757" spans="2:65" s="12" customFormat="1">
      <c r="B757" s="159"/>
      <c r="D757" s="160" t="s">
        <v>158</v>
      </c>
      <c r="E757" s="161" t="s">
        <v>19</v>
      </c>
      <c r="F757" s="162" t="s">
        <v>250</v>
      </c>
      <c r="H757" s="161" t="s">
        <v>19</v>
      </c>
      <c r="I757" s="163"/>
      <c r="L757" s="159"/>
      <c r="M757" s="164"/>
      <c r="T757" s="165"/>
      <c r="AT757" s="161" t="s">
        <v>158</v>
      </c>
      <c r="AU757" s="161" t="s">
        <v>81</v>
      </c>
      <c r="AV757" s="12" t="s">
        <v>79</v>
      </c>
      <c r="AW757" s="12" t="s">
        <v>33</v>
      </c>
      <c r="AX757" s="12" t="s">
        <v>72</v>
      </c>
      <c r="AY757" s="161" t="s">
        <v>143</v>
      </c>
    </row>
    <row r="758" spans="2:65" s="12" customFormat="1">
      <c r="B758" s="159"/>
      <c r="D758" s="160" t="s">
        <v>158</v>
      </c>
      <c r="E758" s="161" t="s">
        <v>19</v>
      </c>
      <c r="F758" s="162" t="s">
        <v>251</v>
      </c>
      <c r="H758" s="161" t="s">
        <v>19</v>
      </c>
      <c r="I758" s="163"/>
      <c r="L758" s="159"/>
      <c r="M758" s="164"/>
      <c r="T758" s="165"/>
      <c r="AT758" s="161" t="s">
        <v>158</v>
      </c>
      <c r="AU758" s="161" t="s">
        <v>81</v>
      </c>
      <c r="AV758" s="12" t="s">
        <v>79</v>
      </c>
      <c r="AW758" s="12" t="s">
        <v>33</v>
      </c>
      <c r="AX758" s="12" t="s">
        <v>72</v>
      </c>
      <c r="AY758" s="161" t="s">
        <v>143</v>
      </c>
    </row>
    <row r="759" spans="2:65" s="12" customFormat="1">
      <c r="B759" s="159"/>
      <c r="D759" s="160" t="s">
        <v>158</v>
      </c>
      <c r="E759" s="161" t="s">
        <v>19</v>
      </c>
      <c r="F759" s="162" t="s">
        <v>252</v>
      </c>
      <c r="H759" s="161" t="s">
        <v>19</v>
      </c>
      <c r="I759" s="163"/>
      <c r="L759" s="159"/>
      <c r="M759" s="164"/>
      <c r="T759" s="165"/>
      <c r="AT759" s="161" t="s">
        <v>158</v>
      </c>
      <c r="AU759" s="161" t="s">
        <v>81</v>
      </c>
      <c r="AV759" s="12" t="s">
        <v>79</v>
      </c>
      <c r="AW759" s="12" t="s">
        <v>33</v>
      </c>
      <c r="AX759" s="12" t="s">
        <v>72</v>
      </c>
      <c r="AY759" s="161" t="s">
        <v>143</v>
      </c>
    </row>
    <row r="760" spans="2:65" s="13" customFormat="1">
      <c r="B760" s="166"/>
      <c r="D760" s="160" t="s">
        <v>158</v>
      </c>
      <c r="E760" s="167" t="s">
        <v>19</v>
      </c>
      <c r="F760" s="168" t="s">
        <v>1070</v>
      </c>
      <c r="H760" s="169">
        <v>3</v>
      </c>
      <c r="I760" s="170"/>
      <c r="L760" s="166"/>
      <c r="M760" s="171"/>
      <c r="T760" s="172"/>
      <c r="AT760" s="167" t="s">
        <v>158</v>
      </c>
      <c r="AU760" s="167" t="s">
        <v>81</v>
      </c>
      <c r="AV760" s="13" t="s">
        <v>81</v>
      </c>
      <c r="AW760" s="13" t="s">
        <v>33</v>
      </c>
      <c r="AX760" s="13" t="s">
        <v>79</v>
      </c>
      <c r="AY760" s="167" t="s">
        <v>143</v>
      </c>
    </row>
    <row r="761" spans="2:65" s="1" customFormat="1" ht="16.5" customHeight="1">
      <c r="B761" s="33"/>
      <c r="C761" s="149" t="s">
        <v>2042</v>
      </c>
      <c r="D761" s="149" t="s">
        <v>154</v>
      </c>
      <c r="E761" s="150" t="s">
        <v>1067</v>
      </c>
      <c r="F761" s="151" t="s">
        <v>1068</v>
      </c>
      <c r="G761" s="152" t="s">
        <v>149</v>
      </c>
      <c r="H761" s="153">
        <v>6</v>
      </c>
      <c r="I761" s="154">
        <v>1858</v>
      </c>
      <c r="J761" s="155">
        <f>ROUND(I761*H761,2)</f>
        <v>11148</v>
      </c>
      <c r="K761" s="151" t="s">
        <v>19</v>
      </c>
      <c r="L761" s="156"/>
      <c r="M761" s="157" t="s">
        <v>19</v>
      </c>
      <c r="N761" s="158" t="s">
        <v>43</v>
      </c>
      <c r="P761" s="141">
        <f>O761*H761</f>
        <v>0</v>
      </c>
      <c r="Q761" s="141">
        <v>0</v>
      </c>
      <c r="R761" s="141">
        <f>Q761*H761</f>
        <v>0</v>
      </c>
      <c r="S761" s="141">
        <v>0</v>
      </c>
      <c r="T761" s="142">
        <f>S761*H761</f>
        <v>0</v>
      </c>
      <c r="AR761" s="143" t="s">
        <v>144</v>
      </c>
      <c r="AT761" s="143" t="s">
        <v>154</v>
      </c>
      <c r="AU761" s="143" t="s">
        <v>81</v>
      </c>
      <c r="AY761" s="18" t="s">
        <v>143</v>
      </c>
      <c r="BE761" s="144">
        <f>IF(N761="základní",J761,0)</f>
        <v>11148</v>
      </c>
      <c r="BF761" s="144">
        <f>IF(N761="snížená",J761,0)</f>
        <v>0</v>
      </c>
      <c r="BG761" s="144">
        <f>IF(N761="zákl. přenesená",J761,0)</f>
        <v>0</v>
      </c>
      <c r="BH761" s="144">
        <f>IF(N761="sníž. přenesená",J761,0)</f>
        <v>0</v>
      </c>
      <c r="BI761" s="144">
        <f>IF(N761="nulová",J761,0)</f>
        <v>0</v>
      </c>
      <c r="BJ761" s="18" t="s">
        <v>79</v>
      </c>
      <c r="BK761" s="144">
        <f>ROUND(I761*H761,2)</f>
        <v>11148</v>
      </c>
      <c r="BL761" s="18" t="s">
        <v>168</v>
      </c>
      <c r="BM761" s="143" t="s">
        <v>2392</v>
      </c>
    </row>
    <row r="762" spans="2:65" s="12" customFormat="1">
      <c r="B762" s="159"/>
      <c r="D762" s="160" t="s">
        <v>158</v>
      </c>
      <c r="E762" s="161" t="s">
        <v>19</v>
      </c>
      <c r="F762" s="162" t="s">
        <v>246</v>
      </c>
      <c r="H762" s="161" t="s">
        <v>19</v>
      </c>
      <c r="I762" s="163"/>
      <c r="L762" s="159"/>
      <c r="M762" s="164"/>
      <c r="T762" s="165"/>
      <c r="AT762" s="161" t="s">
        <v>158</v>
      </c>
      <c r="AU762" s="161" t="s">
        <v>81</v>
      </c>
      <c r="AV762" s="12" t="s">
        <v>79</v>
      </c>
      <c r="AW762" s="12" t="s">
        <v>33</v>
      </c>
      <c r="AX762" s="12" t="s">
        <v>72</v>
      </c>
      <c r="AY762" s="161" t="s">
        <v>143</v>
      </c>
    </row>
    <row r="763" spans="2:65" s="12" customFormat="1">
      <c r="B763" s="159"/>
      <c r="D763" s="160" t="s">
        <v>158</v>
      </c>
      <c r="E763" s="161" t="s">
        <v>19</v>
      </c>
      <c r="F763" s="162" t="s">
        <v>859</v>
      </c>
      <c r="H763" s="161" t="s">
        <v>19</v>
      </c>
      <c r="I763" s="163"/>
      <c r="L763" s="159"/>
      <c r="M763" s="164"/>
      <c r="T763" s="165"/>
      <c r="AT763" s="161" t="s">
        <v>158</v>
      </c>
      <c r="AU763" s="161" t="s">
        <v>81</v>
      </c>
      <c r="AV763" s="12" t="s">
        <v>79</v>
      </c>
      <c r="AW763" s="12" t="s">
        <v>33</v>
      </c>
      <c r="AX763" s="12" t="s">
        <v>72</v>
      </c>
      <c r="AY763" s="161" t="s">
        <v>143</v>
      </c>
    </row>
    <row r="764" spans="2:65" s="12" customFormat="1">
      <c r="B764" s="159"/>
      <c r="D764" s="160" t="s">
        <v>158</v>
      </c>
      <c r="E764" s="161" t="s">
        <v>19</v>
      </c>
      <c r="F764" s="162" t="s">
        <v>247</v>
      </c>
      <c r="H764" s="161" t="s">
        <v>19</v>
      </c>
      <c r="I764" s="163"/>
      <c r="L764" s="159"/>
      <c r="M764" s="164"/>
      <c r="T764" s="165"/>
      <c r="AT764" s="161" t="s">
        <v>158</v>
      </c>
      <c r="AU764" s="161" t="s">
        <v>81</v>
      </c>
      <c r="AV764" s="12" t="s">
        <v>79</v>
      </c>
      <c r="AW764" s="12" t="s">
        <v>33</v>
      </c>
      <c r="AX764" s="12" t="s">
        <v>72</v>
      </c>
      <c r="AY764" s="161" t="s">
        <v>143</v>
      </c>
    </row>
    <row r="765" spans="2:65" s="12" customFormat="1">
      <c r="B765" s="159"/>
      <c r="D765" s="160" t="s">
        <v>158</v>
      </c>
      <c r="E765" s="161" t="s">
        <v>19</v>
      </c>
      <c r="F765" s="162" t="s">
        <v>248</v>
      </c>
      <c r="H765" s="161" t="s">
        <v>19</v>
      </c>
      <c r="I765" s="163"/>
      <c r="L765" s="159"/>
      <c r="M765" s="164"/>
      <c r="T765" s="165"/>
      <c r="AT765" s="161" t="s">
        <v>158</v>
      </c>
      <c r="AU765" s="161" t="s">
        <v>81</v>
      </c>
      <c r="AV765" s="12" t="s">
        <v>79</v>
      </c>
      <c r="AW765" s="12" t="s">
        <v>33</v>
      </c>
      <c r="AX765" s="12" t="s">
        <v>72</v>
      </c>
      <c r="AY765" s="161" t="s">
        <v>143</v>
      </c>
    </row>
    <row r="766" spans="2:65" s="12" customFormat="1">
      <c r="B766" s="159"/>
      <c r="D766" s="160" t="s">
        <v>158</v>
      </c>
      <c r="E766" s="161" t="s">
        <v>19</v>
      </c>
      <c r="F766" s="162" t="s">
        <v>249</v>
      </c>
      <c r="H766" s="161" t="s">
        <v>19</v>
      </c>
      <c r="I766" s="163"/>
      <c r="L766" s="159"/>
      <c r="M766" s="164"/>
      <c r="T766" s="165"/>
      <c r="AT766" s="161" t="s">
        <v>158</v>
      </c>
      <c r="AU766" s="161" t="s">
        <v>81</v>
      </c>
      <c r="AV766" s="12" t="s">
        <v>79</v>
      </c>
      <c r="AW766" s="12" t="s">
        <v>33</v>
      </c>
      <c r="AX766" s="12" t="s">
        <v>72</v>
      </c>
      <c r="AY766" s="161" t="s">
        <v>143</v>
      </c>
    </row>
    <row r="767" spans="2:65" s="12" customFormat="1">
      <c r="B767" s="159"/>
      <c r="D767" s="160" t="s">
        <v>158</v>
      </c>
      <c r="E767" s="161" t="s">
        <v>19</v>
      </c>
      <c r="F767" s="162" t="s">
        <v>250</v>
      </c>
      <c r="H767" s="161" t="s">
        <v>19</v>
      </c>
      <c r="I767" s="163"/>
      <c r="L767" s="159"/>
      <c r="M767" s="164"/>
      <c r="T767" s="165"/>
      <c r="AT767" s="161" t="s">
        <v>158</v>
      </c>
      <c r="AU767" s="161" t="s">
        <v>81</v>
      </c>
      <c r="AV767" s="12" t="s">
        <v>79</v>
      </c>
      <c r="AW767" s="12" t="s">
        <v>33</v>
      </c>
      <c r="AX767" s="12" t="s">
        <v>72</v>
      </c>
      <c r="AY767" s="161" t="s">
        <v>143</v>
      </c>
    </row>
    <row r="768" spans="2:65" s="12" customFormat="1">
      <c r="B768" s="159"/>
      <c r="D768" s="160" t="s">
        <v>158</v>
      </c>
      <c r="E768" s="161" t="s">
        <v>19</v>
      </c>
      <c r="F768" s="162" t="s">
        <v>251</v>
      </c>
      <c r="H768" s="161" t="s">
        <v>19</v>
      </c>
      <c r="I768" s="163"/>
      <c r="L768" s="159"/>
      <c r="M768" s="164"/>
      <c r="T768" s="165"/>
      <c r="AT768" s="161" t="s">
        <v>158</v>
      </c>
      <c r="AU768" s="161" t="s">
        <v>81</v>
      </c>
      <c r="AV768" s="12" t="s">
        <v>79</v>
      </c>
      <c r="AW768" s="12" t="s">
        <v>33</v>
      </c>
      <c r="AX768" s="12" t="s">
        <v>72</v>
      </c>
      <c r="AY768" s="161" t="s">
        <v>143</v>
      </c>
    </row>
    <row r="769" spans="2:65" s="12" customFormat="1">
      <c r="B769" s="159"/>
      <c r="D769" s="160" t="s">
        <v>158</v>
      </c>
      <c r="E769" s="161" t="s">
        <v>19</v>
      </c>
      <c r="F769" s="162" t="s">
        <v>252</v>
      </c>
      <c r="H769" s="161" t="s">
        <v>19</v>
      </c>
      <c r="I769" s="163"/>
      <c r="L769" s="159"/>
      <c r="M769" s="164"/>
      <c r="T769" s="165"/>
      <c r="AT769" s="161" t="s">
        <v>158</v>
      </c>
      <c r="AU769" s="161" t="s">
        <v>81</v>
      </c>
      <c r="AV769" s="12" t="s">
        <v>79</v>
      </c>
      <c r="AW769" s="12" t="s">
        <v>33</v>
      </c>
      <c r="AX769" s="12" t="s">
        <v>72</v>
      </c>
      <c r="AY769" s="161" t="s">
        <v>143</v>
      </c>
    </row>
    <row r="770" spans="2:65" s="13" customFormat="1">
      <c r="B770" s="166"/>
      <c r="D770" s="160" t="s">
        <v>158</v>
      </c>
      <c r="E770" s="167" t="s">
        <v>19</v>
      </c>
      <c r="F770" s="168" t="s">
        <v>2393</v>
      </c>
      <c r="H770" s="169">
        <v>6</v>
      </c>
      <c r="I770" s="170"/>
      <c r="L770" s="166"/>
      <c r="M770" s="171"/>
      <c r="T770" s="172"/>
      <c r="AT770" s="167" t="s">
        <v>158</v>
      </c>
      <c r="AU770" s="167" t="s">
        <v>81</v>
      </c>
      <c r="AV770" s="13" t="s">
        <v>81</v>
      </c>
      <c r="AW770" s="13" t="s">
        <v>33</v>
      </c>
      <c r="AX770" s="13" t="s">
        <v>79</v>
      </c>
      <c r="AY770" s="167" t="s">
        <v>143</v>
      </c>
    </row>
    <row r="771" spans="2:65" s="1" customFormat="1" ht="24.15" customHeight="1">
      <c r="B771" s="33"/>
      <c r="C771" s="132" t="s">
        <v>2044</v>
      </c>
      <c r="D771" s="132" t="s">
        <v>146</v>
      </c>
      <c r="E771" s="133" t="s">
        <v>1979</v>
      </c>
      <c r="F771" s="134" t="s">
        <v>1980</v>
      </c>
      <c r="G771" s="135" t="s">
        <v>149</v>
      </c>
      <c r="H771" s="136">
        <v>10</v>
      </c>
      <c r="I771" s="137">
        <v>865</v>
      </c>
      <c r="J771" s="138">
        <f>ROUND(I771*H771,2)</f>
        <v>8650</v>
      </c>
      <c r="K771" s="134" t="s">
        <v>150</v>
      </c>
      <c r="L771" s="33"/>
      <c r="M771" s="139" t="s">
        <v>19</v>
      </c>
      <c r="N771" s="140" t="s">
        <v>43</v>
      </c>
      <c r="P771" s="141">
        <f>O771*H771</f>
        <v>0</v>
      </c>
      <c r="Q771" s="141">
        <v>2.5000000000000001E-4</v>
      </c>
      <c r="R771" s="141">
        <f>Q771*H771</f>
        <v>2.5000000000000001E-3</v>
      </c>
      <c r="S771" s="141">
        <v>0</v>
      </c>
      <c r="T771" s="142">
        <f>S771*H771</f>
        <v>0</v>
      </c>
      <c r="AR771" s="143" t="s">
        <v>168</v>
      </c>
      <c r="AT771" s="143" t="s">
        <v>146</v>
      </c>
      <c r="AU771" s="143" t="s">
        <v>81</v>
      </c>
      <c r="AY771" s="18" t="s">
        <v>143</v>
      </c>
      <c r="BE771" s="144">
        <f>IF(N771="základní",J771,0)</f>
        <v>8650</v>
      </c>
      <c r="BF771" s="144">
        <f>IF(N771="snížená",J771,0)</f>
        <v>0</v>
      </c>
      <c r="BG771" s="144">
        <f>IF(N771="zákl. přenesená",J771,0)</f>
        <v>0</v>
      </c>
      <c r="BH771" s="144">
        <f>IF(N771="sníž. přenesená",J771,0)</f>
        <v>0</v>
      </c>
      <c r="BI771" s="144">
        <f>IF(N771="nulová",J771,0)</f>
        <v>0</v>
      </c>
      <c r="BJ771" s="18" t="s">
        <v>79</v>
      </c>
      <c r="BK771" s="144">
        <f>ROUND(I771*H771,2)</f>
        <v>8650</v>
      </c>
      <c r="BL771" s="18" t="s">
        <v>168</v>
      </c>
      <c r="BM771" s="143" t="s">
        <v>2394</v>
      </c>
    </row>
    <row r="772" spans="2:65" s="1" customFormat="1">
      <c r="B772" s="33"/>
      <c r="D772" s="145" t="s">
        <v>152</v>
      </c>
      <c r="F772" s="146" t="s">
        <v>1982</v>
      </c>
      <c r="I772" s="147"/>
      <c r="L772" s="33"/>
      <c r="M772" s="148"/>
      <c r="T772" s="54"/>
      <c r="AT772" s="18" t="s">
        <v>152</v>
      </c>
      <c r="AU772" s="18" t="s">
        <v>81</v>
      </c>
    </row>
    <row r="773" spans="2:65" s="12" customFormat="1">
      <c r="B773" s="159"/>
      <c r="D773" s="160" t="s">
        <v>158</v>
      </c>
      <c r="E773" s="161" t="s">
        <v>19</v>
      </c>
      <c r="F773" s="162" t="s">
        <v>2395</v>
      </c>
      <c r="H773" s="161" t="s">
        <v>19</v>
      </c>
      <c r="I773" s="163"/>
      <c r="L773" s="159"/>
      <c r="M773" s="164"/>
      <c r="T773" s="165"/>
      <c r="AT773" s="161" t="s">
        <v>158</v>
      </c>
      <c r="AU773" s="161" t="s">
        <v>81</v>
      </c>
      <c r="AV773" s="12" t="s">
        <v>79</v>
      </c>
      <c r="AW773" s="12" t="s">
        <v>33</v>
      </c>
      <c r="AX773" s="12" t="s">
        <v>72</v>
      </c>
      <c r="AY773" s="161" t="s">
        <v>143</v>
      </c>
    </row>
    <row r="774" spans="2:65" s="13" customFormat="1">
      <c r="B774" s="166"/>
      <c r="D774" s="160" t="s">
        <v>158</v>
      </c>
      <c r="E774" s="167" t="s">
        <v>19</v>
      </c>
      <c r="F774" s="168" t="s">
        <v>195</v>
      </c>
      <c r="H774" s="169">
        <v>10</v>
      </c>
      <c r="I774" s="170"/>
      <c r="L774" s="166"/>
      <c r="M774" s="171"/>
      <c r="T774" s="172"/>
      <c r="AT774" s="167" t="s">
        <v>158</v>
      </c>
      <c r="AU774" s="167" t="s">
        <v>81</v>
      </c>
      <c r="AV774" s="13" t="s">
        <v>81</v>
      </c>
      <c r="AW774" s="13" t="s">
        <v>33</v>
      </c>
      <c r="AX774" s="13" t="s">
        <v>79</v>
      </c>
      <c r="AY774" s="167" t="s">
        <v>143</v>
      </c>
    </row>
    <row r="775" spans="2:65" s="1" customFormat="1" ht="16.5" customHeight="1">
      <c r="B775" s="33"/>
      <c r="C775" s="132" t="s">
        <v>2046</v>
      </c>
      <c r="D775" s="132" t="s">
        <v>146</v>
      </c>
      <c r="E775" s="133" t="s">
        <v>1084</v>
      </c>
      <c r="F775" s="134" t="s">
        <v>1085</v>
      </c>
      <c r="G775" s="135" t="s">
        <v>149</v>
      </c>
      <c r="H775" s="136">
        <v>2</v>
      </c>
      <c r="I775" s="137">
        <v>2310</v>
      </c>
      <c r="J775" s="138">
        <f>ROUND(I775*H775,2)</f>
        <v>4620</v>
      </c>
      <c r="K775" s="134" t="s">
        <v>150</v>
      </c>
      <c r="L775" s="33"/>
      <c r="M775" s="139" t="s">
        <v>19</v>
      </c>
      <c r="N775" s="140" t="s">
        <v>43</v>
      </c>
      <c r="P775" s="141">
        <f>O775*H775</f>
        <v>0</v>
      </c>
      <c r="Q775" s="141">
        <v>2.1199999999999999E-3</v>
      </c>
      <c r="R775" s="141">
        <f>Q775*H775</f>
        <v>4.2399999999999998E-3</v>
      </c>
      <c r="S775" s="141">
        <v>0</v>
      </c>
      <c r="T775" s="142">
        <f>S775*H775</f>
        <v>0</v>
      </c>
      <c r="AR775" s="143" t="s">
        <v>168</v>
      </c>
      <c r="AT775" s="143" t="s">
        <v>146</v>
      </c>
      <c r="AU775" s="143" t="s">
        <v>81</v>
      </c>
      <c r="AY775" s="18" t="s">
        <v>143</v>
      </c>
      <c r="BE775" s="144">
        <f>IF(N775="základní",J775,0)</f>
        <v>4620</v>
      </c>
      <c r="BF775" s="144">
        <f>IF(N775="snížená",J775,0)</f>
        <v>0</v>
      </c>
      <c r="BG775" s="144">
        <f>IF(N775="zákl. přenesená",J775,0)</f>
        <v>0</v>
      </c>
      <c r="BH775" s="144">
        <f>IF(N775="sníž. přenesená",J775,0)</f>
        <v>0</v>
      </c>
      <c r="BI775" s="144">
        <f>IF(N775="nulová",J775,0)</f>
        <v>0</v>
      </c>
      <c r="BJ775" s="18" t="s">
        <v>79</v>
      </c>
      <c r="BK775" s="144">
        <f>ROUND(I775*H775,2)</f>
        <v>4620</v>
      </c>
      <c r="BL775" s="18" t="s">
        <v>168</v>
      </c>
      <c r="BM775" s="143" t="s">
        <v>2396</v>
      </c>
    </row>
    <row r="776" spans="2:65" s="1" customFormat="1">
      <c r="B776" s="33"/>
      <c r="D776" s="145" t="s">
        <v>152</v>
      </c>
      <c r="F776" s="146" t="s">
        <v>1087</v>
      </c>
      <c r="I776" s="147"/>
      <c r="L776" s="33"/>
      <c r="M776" s="148"/>
      <c r="T776" s="54"/>
      <c r="AT776" s="18" t="s">
        <v>152</v>
      </c>
      <c r="AU776" s="18" t="s">
        <v>81</v>
      </c>
    </row>
    <row r="777" spans="2:65" s="13" customFormat="1">
      <c r="B777" s="166"/>
      <c r="D777" s="160" t="s">
        <v>158</v>
      </c>
      <c r="E777" s="167" t="s">
        <v>19</v>
      </c>
      <c r="F777" s="168" t="s">
        <v>2397</v>
      </c>
      <c r="H777" s="169">
        <v>2</v>
      </c>
      <c r="I777" s="170"/>
      <c r="L777" s="166"/>
      <c r="M777" s="171"/>
      <c r="T777" s="172"/>
      <c r="AT777" s="167" t="s">
        <v>158</v>
      </c>
      <c r="AU777" s="167" t="s">
        <v>81</v>
      </c>
      <c r="AV777" s="13" t="s">
        <v>81</v>
      </c>
      <c r="AW777" s="13" t="s">
        <v>33</v>
      </c>
      <c r="AX777" s="13" t="s">
        <v>79</v>
      </c>
      <c r="AY777" s="167" t="s">
        <v>143</v>
      </c>
    </row>
    <row r="778" spans="2:65" s="11" customFormat="1" ht="22.8" customHeight="1">
      <c r="B778" s="120"/>
      <c r="D778" s="121" t="s">
        <v>71</v>
      </c>
      <c r="E778" s="130" t="s">
        <v>191</v>
      </c>
      <c r="F778" s="130" t="s">
        <v>257</v>
      </c>
      <c r="I778" s="123"/>
      <c r="J778" s="131">
        <f>BK778</f>
        <v>30110.300000000003</v>
      </c>
      <c r="L778" s="120"/>
      <c r="M778" s="125"/>
      <c r="P778" s="126">
        <f>SUM(P779:P805)</f>
        <v>0</v>
      </c>
      <c r="R778" s="126">
        <f>SUM(R779:R805)</f>
        <v>0.129076</v>
      </c>
      <c r="T778" s="127">
        <f>SUM(T779:T805)</f>
        <v>0</v>
      </c>
      <c r="AR778" s="121" t="s">
        <v>79</v>
      </c>
      <c r="AT778" s="128" t="s">
        <v>71</v>
      </c>
      <c r="AU778" s="128" t="s">
        <v>79</v>
      </c>
      <c r="AY778" s="121" t="s">
        <v>143</v>
      </c>
      <c r="BK778" s="129">
        <f>SUM(BK779:BK805)</f>
        <v>30110.300000000003</v>
      </c>
    </row>
    <row r="779" spans="2:65" s="1" customFormat="1" ht="33" customHeight="1">
      <c r="B779" s="33"/>
      <c r="C779" s="132" t="s">
        <v>1135</v>
      </c>
      <c r="D779" s="132" t="s">
        <v>146</v>
      </c>
      <c r="E779" s="133" t="s">
        <v>1986</v>
      </c>
      <c r="F779" s="134" t="s">
        <v>1987</v>
      </c>
      <c r="G779" s="135" t="s">
        <v>260</v>
      </c>
      <c r="H779" s="136">
        <v>211.6</v>
      </c>
      <c r="I779" s="137">
        <v>64.5</v>
      </c>
      <c r="J779" s="138">
        <f>ROUND(I779*H779,2)</f>
        <v>13648.2</v>
      </c>
      <c r="K779" s="134" t="s">
        <v>150</v>
      </c>
      <c r="L779" s="33"/>
      <c r="M779" s="139" t="s">
        <v>19</v>
      </c>
      <c r="N779" s="140" t="s">
        <v>43</v>
      </c>
      <c r="P779" s="141">
        <f>O779*H779</f>
        <v>0</v>
      </c>
      <c r="Q779" s="141">
        <v>6.0999999999999997E-4</v>
      </c>
      <c r="R779" s="141">
        <f>Q779*H779</f>
        <v>0.129076</v>
      </c>
      <c r="S779" s="141">
        <v>0</v>
      </c>
      <c r="T779" s="142">
        <f>S779*H779</f>
        <v>0</v>
      </c>
      <c r="AR779" s="143" t="s">
        <v>168</v>
      </c>
      <c r="AT779" s="143" t="s">
        <v>146</v>
      </c>
      <c r="AU779" s="143" t="s">
        <v>81</v>
      </c>
      <c r="AY779" s="18" t="s">
        <v>143</v>
      </c>
      <c r="BE779" s="144">
        <f>IF(N779="základní",J779,0)</f>
        <v>13648.2</v>
      </c>
      <c r="BF779" s="144">
        <f>IF(N779="snížená",J779,0)</f>
        <v>0</v>
      </c>
      <c r="BG779" s="144">
        <f>IF(N779="zákl. přenesená",J779,0)</f>
        <v>0</v>
      </c>
      <c r="BH779" s="144">
        <f>IF(N779="sníž. přenesená",J779,0)</f>
        <v>0</v>
      </c>
      <c r="BI779" s="144">
        <f>IF(N779="nulová",J779,0)</f>
        <v>0</v>
      </c>
      <c r="BJ779" s="18" t="s">
        <v>79</v>
      </c>
      <c r="BK779" s="144">
        <f>ROUND(I779*H779,2)</f>
        <v>13648.2</v>
      </c>
      <c r="BL779" s="18" t="s">
        <v>168</v>
      </c>
      <c r="BM779" s="143" t="s">
        <v>2398</v>
      </c>
    </row>
    <row r="780" spans="2:65" s="1" customFormat="1">
      <c r="B780" s="33"/>
      <c r="D780" s="145" t="s">
        <v>152</v>
      </c>
      <c r="F780" s="146" t="s">
        <v>1989</v>
      </c>
      <c r="I780" s="147"/>
      <c r="L780" s="33"/>
      <c r="M780" s="148"/>
      <c r="T780" s="54"/>
      <c r="AT780" s="18" t="s">
        <v>152</v>
      </c>
      <c r="AU780" s="18" t="s">
        <v>81</v>
      </c>
    </row>
    <row r="781" spans="2:65" s="12" customFormat="1">
      <c r="B781" s="159"/>
      <c r="D781" s="160" t="s">
        <v>158</v>
      </c>
      <c r="E781" s="161" t="s">
        <v>19</v>
      </c>
      <c r="F781" s="162" t="s">
        <v>498</v>
      </c>
      <c r="H781" s="161" t="s">
        <v>19</v>
      </c>
      <c r="I781" s="163"/>
      <c r="L781" s="159"/>
      <c r="M781" s="164"/>
      <c r="T781" s="165"/>
      <c r="AT781" s="161" t="s">
        <v>158</v>
      </c>
      <c r="AU781" s="161" t="s">
        <v>81</v>
      </c>
      <c r="AV781" s="12" t="s">
        <v>79</v>
      </c>
      <c r="AW781" s="12" t="s">
        <v>33</v>
      </c>
      <c r="AX781" s="12" t="s">
        <v>72</v>
      </c>
      <c r="AY781" s="161" t="s">
        <v>143</v>
      </c>
    </row>
    <row r="782" spans="2:65" s="12" customFormat="1">
      <c r="B782" s="159"/>
      <c r="D782" s="160" t="s">
        <v>158</v>
      </c>
      <c r="E782" s="161" t="s">
        <v>19</v>
      </c>
      <c r="F782" s="162" t="s">
        <v>1627</v>
      </c>
      <c r="H782" s="161" t="s">
        <v>19</v>
      </c>
      <c r="I782" s="163"/>
      <c r="L782" s="159"/>
      <c r="M782" s="164"/>
      <c r="T782" s="165"/>
      <c r="AT782" s="161" t="s">
        <v>158</v>
      </c>
      <c r="AU782" s="161" t="s">
        <v>81</v>
      </c>
      <c r="AV782" s="12" t="s">
        <v>79</v>
      </c>
      <c r="AW782" s="12" t="s">
        <v>33</v>
      </c>
      <c r="AX782" s="12" t="s">
        <v>72</v>
      </c>
      <c r="AY782" s="161" t="s">
        <v>143</v>
      </c>
    </row>
    <row r="783" spans="2:65" s="12" customFormat="1">
      <c r="B783" s="159"/>
      <c r="D783" s="160" t="s">
        <v>158</v>
      </c>
      <c r="E783" s="161" t="s">
        <v>19</v>
      </c>
      <c r="F783" s="162" t="s">
        <v>1613</v>
      </c>
      <c r="H783" s="161" t="s">
        <v>19</v>
      </c>
      <c r="I783" s="163"/>
      <c r="L783" s="159"/>
      <c r="M783" s="164"/>
      <c r="T783" s="165"/>
      <c r="AT783" s="161" t="s">
        <v>158</v>
      </c>
      <c r="AU783" s="161" t="s">
        <v>81</v>
      </c>
      <c r="AV783" s="12" t="s">
        <v>79</v>
      </c>
      <c r="AW783" s="12" t="s">
        <v>33</v>
      </c>
      <c r="AX783" s="12" t="s">
        <v>72</v>
      </c>
      <c r="AY783" s="161" t="s">
        <v>143</v>
      </c>
    </row>
    <row r="784" spans="2:65" s="13" customFormat="1">
      <c r="B784" s="166"/>
      <c r="D784" s="160" t="s">
        <v>158</v>
      </c>
      <c r="E784" s="167" t="s">
        <v>19</v>
      </c>
      <c r="F784" s="168" t="s">
        <v>2399</v>
      </c>
      <c r="H784" s="169">
        <v>160.6</v>
      </c>
      <c r="I784" s="170"/>
      <c r="L784" s="166"/>
      <c r="M784" s="171"/>
      <c r="T784" s="172"/>
      <c r="AT784" s="167" t="s">
        <v>158</v>
      </c>
      <c r="AU784" s="167" t="s">
        <v>81</v>
      </c>
      <c r="AV784" s="13" t="s">
        <v>81</v>
      </c>
      <c r="AW784" s="13" t="s">
        <v>33</v>
      </c>
      <c r="AX784" s="13" t="s">
        <v>72</v>
      </c>
      <c r="AY784" s="167" t="s">
        <v>143</v>
      </c>
    </row>
    <row r="785" spans="2:65" s="13" customFormat="1">
      <c r="B785" s="166"/>
      <c r="D785" s="160" t="s">
        <v>158</v>
      </c>
      <c r="E785" s="167" t="s">
        <v>19</v>
      </c>
      <c r="F785" s="168" t="s">
        <v>2400</v>
      </c>
      <c r="H785" s="169">
        <v>4</v>
      </c>
      <c r="I785" s="170"/>
      <c r="L785" s="166"/>
      <c r="M785" s="171"/>
      <c r="T785" s="172"/>
      <c r="AT785" s="167" t="s">
        <v>158</v>
      </c>
      <c r="AU785" s="167" t="s">
        <v>81</v>
      </c>
      <c r="AV785" s="13" t="s">
        <v>81</v>
      </c>
      <c r="AW785" s="13" t="s">
        <v>33</v>
      </c>
      <c r="AX785" s="13" t="s">
        <v>72</v>
      </c>
      <c r="AY785" s="167" t="s">
        <v>143</v>
      </c>
    </row>
    <row r="786" spans="2:65" s="12" customFormat="1">
      <c r="B786" s="159"/>
      <c r="D786" s="160" t="s">
        <v>158</v>
      </c>
      <c r="E786" s="161" t="s">
        <v>19</v>
      </c>
      <c r="F786" s="162" t="s">
        <v>2066</v>
      </c>
      <c r="H786" s="161" t="s">
        <v>19</v>
      </c>
      <c r="I786" s="163"/>
      <c r="L786" s="159"/>
      <c r="M786" s="164"/>
      <c r="T786" s="165"/>
      <c r="AT786" s="161" t="s">
        <v>158</v>
      </c>
      <c r="AU786" s="161" t="s">
        <v>81</v>
      </c>
      <c r="AV786" s="12" t="s">
        <v>79</v>
      </c>
      <c r="AW786" s="12" t="s">
        <v>33</v>
      </c>
      <c r="AX786" s="12" t="s">
        <v>72</v>
      </c>
      <c r="AY786" s="161" t="s">
        <v>143</v>
      </c>
    </row>
    <row r="787" spans="2:65" s="13" customFormat="1">
      <c r="B787" s="166"/>
      <c r="D787" s="160" t="s">
        <v>158</v>
      </c>
      <c r="E787" s="167" t="s">
        <v>19</v>
      </c>
      <c r="F787" s="168" t="s">
        <v>1990</v>
      </c>
      <c r="H787" s="169">
        <v>27</v>
      </c>
      <c r="I787" s="170"/>
      <c r="L787" s="166"/>
      <c r="M787" s="171"/>
      <c r="T787" s="172"/>
      <c r="AT787" s="167" t="s">
        <v>158</v>
      </c>
      <c r="AU787" s="167" t="s">
        <v>81</v>
      </c>
      <c r="AV787" s="13" t="s">
        <v>81</v>
      </c>
      <c r="AW787" s="13" t="s">
        <v>33</v>
      </c>
      <c r="AX787" s="13" t="s">
        <v>72</v>
      </c>
      <c r="AY787" s="167" t="s">
        <v>143</v>
      </c>
    </row>
    <row r="788" spans="2:65" s="13" customFormat="1">
      <c r="B788" s="166"/>
      <c r="D788" s="160" t="s">
        <v>158</v>
      </c>
      <c r="E788" s="167" t="s">
        <v>19</v>
      </c>
      <c r="F788" s="168" t="s">
        <v>2401</v>
      </c>
      <c r="H788" s="169">
        <v>20</v>
      </c>
      <c r="I788" s="170"/>
      <c r="L788" s="166"/>
      <c r="M788" s="171"/>
      <c r="T788" s="172"/>
      <c r="AT788" s="167" t="s">
        <v>158</v>
      </c>
      <c r="AU788" s="167" t="s">
        <v>81</v>
      </c>
      <c r="AV788" s="13" t="s">
        <v>81</v>
      </c>
      <c r="AW788" s="13" t="s">
        <v>33</v>
      </c>
      <c r="AX788" s="13" t="s">
        <v>72</v>
      </c>
      <c r="AY788" s="167" t="s">
        <v>143</v>
      </c>
    </row>
    <row r="789" spans="2:65" s="14" customFormat="1">
      <c r="B789" s="173"/>
      <c r="D789" s="160" t="s">
        <v>158</v>
      </c>
      <c r="E789" s="174" t="s">
        <v>19</v>
      </c>
      <c r="F789" s="175" t="s">
        <v>267</v>
      </c>
      <c r="H789" s="176">
        <v>211.6</v>
      </c>
      <c r="I789" s="177"/>
      <c r="L789" s="173"/>
      <c r="M789" s="178"/>
      <c r="T789" s="179"/>
      <c r="AT789" s="174" t="s">
        <v>158</v>
      </c>
      <c r="AU789" s="174" t="s">
        <v>81</v>
      </c>
      <c r="AV789" s="14" t="s">
        <v>168</v>
      </c>
      <c r="AW789" s="14" t="s">
        <v>33</v>
      </c>
      <c r="AX789" s="14" t="s">
        <v>79</v>
      </c>
      <c r="AY789" s="174" t="s">
        <v>143</v>
      </c>
    </row>
    <row r="790" spans="2:65" s="1" customFormat="1" ht="16.5" customHeight="1">
      <c r="B790" s="33"/>
      <c r="C790" s="132" t="s">
        <v>2402</v>
      </c>
      <c r="D790" s="132" t="s">
        <v>146</v>
      </c>
      <c r="E790" s="133" t="s">
        <v>1991</v>
      </c>
      <c r="F790" s="134" t="s">
        <v>1992</v>
      </c>
      <c r="G790" s="135" t="s">
        <v>260</v>
      </c>
      <c r="H790" s="136">
        <v>164.6</v>
      </c>
      <c r="I790" s="137">
        <v>53.5</v>
      </c>
      <c r="J790" s="138">
        <f>ROUND(I790*H790,2)</f>
        <v>8806.1</v>
      </c>
      <c r="K790" s="134" t="s">
        <v>150</v>
      </c>
      <c r="L790" s="33"/>
      <c r="M790" s="139" t="s">
        <v>19</v>
      </c>
      <c r="N790" s="140" t="s">
        <v>43</v>
      </c>
      <c r="P790" s="141">
        <f>O790*H790</f>
        <v>0</v>
      </c>
      <c r="Q790" s="141">
        <v>0</v>
      </c>
      <c r="R790" s="141">
        <f>Q790*H790</f>
        <v>0</v>
      </c>
      <c r="S790" s="141">
        <v>0</v>
      </c>
      <c r="T790" s="142">
        <f>S790*H790</f>
        <v>0</v>
      </c>
      <c r="AR790" s="143" t="s">
        <v>168</v>
      </c>
      <c r="AT790" s="143" t="s">
        <v>146</v>
      </c>
      <c r="AU790" s="143" t="s">
        <v>81</v>
      </c>
      <c r="AY790" s="18" t="s">
        <v>143</v>
      </c>
      <c r="BE790" s="144">
        <f>IF(N790="základní",J790,0)</f>
        <v>8806.1</v>
      </c>
      <c r="BF790" s="144">
        <f>IF(N790="snížená",J790,0)</f>
        <v>0</v>
      </c>
      <c r="BG790" s="144">
        <f>IF(N790="zákl. přenesená",J790,0)</f>
        <v>0</v>
      </c>
      <c r="BH790" s="144">
        <f>IF(N790="sníž. přenesená",J790,0)</f>
        <v>0</v>
      </c>
      <c r="BI790" s="144">
        <f>IF(N790="nulová",J790,0)</f>
        <v>0</v>
      </c>
      <c r="BJ790" s="18" t="s">
        <v>79</v>
      </c>
      <c r="BK790" s="144">
        <f>ROUND(I790*H790,2)</f>
        <v>8806.1</v>
      </c>
      <c r="BL790" s="18" t="s">
        <v>168</v>
      </c>
      <c r="BM790" s="143" t="s">
        <v>2403</v>
      </c>
    </row>
    <row r="791" spans="2:65" s="1" customFormat="1">
      <c r="B791" s="33"/>
      <c r="D791" s="145" t="s">
        <v>152</v>
      </c>
      <c r="F791" s="146" t="s">
        <v>1994</v>
      </c>
      <c r="I791" s="147"/>
      <c r="L791" s="33"/>
      <c r="M791" s="148"/>
      <c r="T791" s="54"/>
      <c r="AT791" s="18" t="s">
        <v>152</v>
      </c>
      <c r="AU791" s="18" t="s">
        <v>81</v>
      </c>
    </row>
    <row r="792" spans="2:65" s="12" customFormat="1">
      <c r="B792" s="159"/>
      <c r="D792" s="160" t="s">
        <v>158</v>
      </c>
      <c r="E792" s="161" t="s">
        <v>19</v>
      </c>
      <c r="F792" s="162" t="s">
        <v>1995</v>
      </c>
      <c r="H792" s="161" t="s">
        <v>19</v>
      </c>
      <c r="I792" s="163"/>
      <c r="L792" s="159"/>
      <c r="M792" s="164"/>
      <c r="T792" s="165"/>
      <c r="AT792" s="161" t="s">
        <v>158</v>
      </c>
      <c r="AU792" s="161" t="s">
        <v>81</v>
      </c>
      <c r="AV792" s="12" t="s">
        <v>79</v>
      </c>
      <c r="AW792" s="12" t="s">
        <v>33</v>
      </c>
      <c r="AX792" s="12" t="s">
        <v>72</v>
      </c>
      <c r="AY792" s="161" t="s">
        <v>143</v>
      </c>
    </row>
    <row r="793" spans="2:65" s="12" customFormat="1">
      <c r="B793" s="159"/>
      <c r="D793" s="160" t="s">
        <v>158</v>
      </c>
      <c r="E793" s="161" t="s">
        <v>19</v>
      </c>
      <c r="F793" s="162" t="s">
        <v>1613</v>
      </c>
      <c r="H793" s="161" t="s">
        <v>19</v>
      </c>
      <c r="I793" s="163"/>
      <c r="L793" s="159"/>
      <c r="M793" s="164"/>
      <c r="T793" s="165"/>
      <c r="AT793" s="161" t="s">
        <v>158</v>
      </c>
      <c r="AU793" s="161" t="s">
        <v>81</v>
      </c>
      <c r="AV793" s="12" t="s">
        <v>79</v>
      </c>
      <c r="AW793" s="12" t="s">
        <v>33</v>
      </c>
      <c r="AX793" s="12" t="s">
        <v>72</v>
      </c>
      <c r="AY793" s="161" t="s">
        <v>143</v>
      </c>
    </row>
    <row r="794" spans="2:65" s="13" customFormat="1">
      <c r="B794" s="166"/>
      <c r="D794" s="160" t="s">
        <v>158</v>
      </c>
      <c r="E794" s="167" t="s">
        <v>19</v>
      </c>
      <c r="F794" s="168" t="s">
        <v>2399</v>
      </c>
      <c r="H794" s="169">
        <v>160.6</v>
      </c>
      <c r="I794" s="170"/>
      <c r="L794" s="166"/>
      <c r="M794" s="171"/>
      <c r="T794" s="172"/>
      <c r="AT794" s="167" t="s">
        <v>158</v>
      </c>
      <c r="AU794" s="167" t="s">
        <v>81</v>
      </c>
      <c r="AV794" s="13" t="s">
        <v>81</v>
      </c>
      <c r="AW794" s="13" t="s">
        <v>33</v>
      </c>
      <c r="AX794" s="13" t="s">
        <v>72</v>
      </c>
      <c r="AY794" s="167" t="s">
        <v>143</v>
      </c>
    </row>
    <row r="795" spans="2:65" s="13" customFormat="1">
      <c r="B795" s="166"/>
      <c r="D795" s="160" t="s">
        <v>158</v>
      </c>
      <c r="E795" s="167" t="s">
        <v>19</v>
      </c>
      <c r="F795" s="168" t="s">
        <v>2400</v>
      </c>
      <c r="H795" s="169">
        <v>4</v>
      </c>
      <c r="I795" s="170"/>
      <c r="L795" s="166"/>
      <c r="M795" s="171"/>
      <c r="T795" s="172"/>
      <c r="AT795" s="167" t="s">
        <v>158</v>
      </c>
      <c r="AU795" s="167" t="s">
        <v>81</v>
      </c>
      <c r="AV795" s="13" t="s">
        <v>81</v>
      </c>
      <c r="AW795" s="13" t="s">
        <v>33</v>
      </c>
      <c r="AX795" s="13" t="s">
        <v>72</v>
      </c>
      <c r="AY795" s="167" t="s">
        <v>143</v>
      </c>
    </row>
    <row r="796" spans="2:65" s="14" customFormat="1">
      <c r="B796" s="173"/>
      <c r="D796" s="160" t="s">
        <v>158</v>
      </c>
      <c r="E796" s="174" t="s">
        <v>19</v>
      </c>
      <c r="F796" s="175" t="s">
        <v>267</v>
      </c>
      <c r="H796" s="176">
        <v>164.6</v>
      </c>
      <c r="I796" s="177"/>
      <c r="L796" s="173"/>
      <c r="M796" s="178"/>
      <c r="T796" s="179"/>
      <c r="AT796" s="174" t="s">
        <v>158</v>
      </c>
      <c r="AU796" s="174" t="s">
        <v>81</v>
      </c>
      <c r="AV796" s="14" t="s">
        <v>168</v>
      </c>
      <c r="AW796" s="14" t="s">
        <v>33</v>
      </c>
      <c r="AX796" s="14" t="s">
        <v>79</v>
      </c>
      <c r="AY796" s="174" t="s">
        <v>143</v>
      </c>
    </row>
    <row r="797" spans="2:65" s="1" customFormat="1" ht="16.5" customHeight="1">
      <c r="B797" s="33"/>
      <c r="C797" s="132" t="s">
        <v>2404</v>
      </c>
      <c r="D797" s="132" t="s">
        <v>146</v>
      </c>
      <c r="E797" s="133" t="s">
        <v>2405</v>
      </c>
      <c r="F797" s="134" t="s">
        <v>2406</v>
      </c>
      <c r="G797" s="135" t="s">
        <v>260</v>
      </c>
      <c r="H797" s="136">
        <v>46.4</v>
      </c>
      <c r="I797" s="137">
        <v>165</v>
      </c>
      <c r="J797" s="138">
        <f>ROUND(I797*H797,2)</f>
        <v>7656</v>
      </c>
      <c r="K797" s="134" t="s">
        <v>150</v>
      </c>
      <c r="L797" s="33"/>
      <c r="M797" s="139" t="s">
        <v>19</v>
      </c>
      <c r="N797" s="140" t="s">
        <v>43</v>
      </c>
      <c r="P797" s="141">
        <f>O797*H797</f>
        <v>0</v>
      </c>
      <c r="Q797" s="141">
        <v>0</v>
      </c>
      <c r="R797" s="141">
        <f>Q797*H797</f>
        <v>0</v>
      </c>
      <c r="S797" s="141">
        <v>0</v>
      </c>
      <c r="T797" s="142">
        <f>S797*H797</f>
        <v>0</v>
      </c>
      <c r="AR797" s="143" t="s">
        <v>168</v>
      </c>
      <c r="AT797" s="143" t="s">
        <v>146</v>
      </c>
      <c r="AU797" s="143" t="s">
        <v>81</v>
      </c>
      <c r="AY797" s="18" t="s">
        <v>143</v>
      </c>
      <c r="BE797" s="144">
        <f>IF(N797="základní",J797,0)</f>
        <v>7656</v>
      </c>
      <c r="BF797" s="144">
        <f>IF(N797="snížená",J797,0)</f>
        <v>0</v>
      </c>
      <c r="BG797" s="144">
        <f>IF(N797="zákl. přenesená",J797,0)</f>
        <v>0</v>
      </c>
      <c r="BH797" s="144">
        <f>IF(N797="sníž. přenesená",J797,0)</f>
        <v>0</v>
      </c>
      <c r="BI797" s="144">
        <f>IF(N797="nulová",J797,0)</f>
        <v>0</v>
      </c>
      <c r="BJ797" s="18" t="s">
        <v>79</v>
      </c>
      <c r="BK797" s="144">
        <f>ROUND(I797*H797,2)</f>
        <v>7656</v>
      </c>
      <c r="BL797" s="18" t="s">
        <v>168</v>
      </c>
      <c r="BM797" s="143" t="s">
        <v>2407</v>
      </c>
    </row>
    <row r="798" spans="2:65" s="1" customFormat="1">
      <c r="B798" s="33"/>
      <c r="D798" s="145" t="s">
        <v>152</v>
      </c>
      <c r="F798" s="146" t="s">
        <v>2408</v>
      </c>
      <c r="I798" s="147"/>
      <c r="L798" s="33"/>
      <c r="M798" s="148"/>
      <c r="T798" s="54"/>
      <c r="AT798" s="18" t="s">
        <v>152</v>
      </c>
      <c r="AU798" s="18" t="s">
        <v>81</v>
      </c>
    </row>
    <row r="799" spans="2:65" s="12" customFormat="1">
      <c r="B799" s="159"/>
      <c r="D799" s="160" t="s">
        <v>158</v>
      </c>
      <c r="E799" s="161" t="s">
        <v>19</v>
      </c>
      <c r="F799" s="162" t="s">
        <v>2066</v>
      </c>
      <c r="H799" s="161" t="s">
        <v>19</v>
      </c>
      <c r="I799" s="163"/>
      <c r="L799" s="159"/>
      <c r="M799" s="164"/>
      <c r="T799" s="165"/>
      <c r="AT799" s="161" t="s">
        <v>158</v>
      </c>
      <c r="AU799" s="161" t="s">
        <v>81</v>
      </c>
      <c r="AV799" s="12" t="s">
        <v>79</v>
      </c>
      <c r="AW799" s="12" t="s">
        <v>33</v>
      </c>
      <c r="AX799" s="12" t="s">
        <v>72</v>
      </c>
      <c r="AY799" s="161" t="s">
        <v>143</v>
      </c>
    </row>
    <row r="800" spans="2:65" s="13" customFormat="1">
      <c r="B800" s="166"/>
      <c r="D800" s="160" t="s">
        <v>158</v>
      </c>
      <c r="E800" s="167" t="s">
        <v>19</v>
      </c>
      <c r="F800" s="168" t="s">
        <v>2409</v>
      </c>
      <c r="H800" s="169">
        <v>10</v>
      </c>
      <c r="I800" s="170"/>
      <c r="L800" s="166"/>
      <c r="M800" s="171"/>
      <c r="T800" s="172"/>
      <c r="AT800" s="167" t="s">
        <v>158</v>
      </c>
      <c r="AU800" s="167" t="s">
        <v>81</v>
      </c>
      <c r="AV800" s="13" t="s">
        <v>81</v>
      </c>
      <c r="AW800" s="13" t="s">
        <v>33</v>
      </c>
      <c r="AX800" s="13" t="s">
        <v>72</v>
      </c>
      <c r="AY800" s="167" t="s">
        <v>143</v>
      </c>
    </row>
    <row r="801" spans="2:65" s="13" customFormat="1">
      <c r="B801" s="166"/>
      <c r="D801" s="160" t="s">
        <v>158</v>
      </c>
      <c r="E801" s="167" t="s">
        <v>19</v>
      </c>
      <c r="F801" s="168" t="s">
        <v>1997</v>
      </c>
      <c r="H801" s="169">
        <v>5</v>
      </c>
      <c r="I801" s="170"/>
      <c r="L801" s="166"/>
      <c r="M801" s="171"/>
      <c r="T801" s="172"/>
      <c r="AT801" s="167" t="s">
        <v>158</v>
      </c>
      <c r="AU801" s="167" t="s">
        <v>81</v>
      </c>
      <c r="AV801" s="13" t="s">
        <v>81</v>
      </c>
      <c r="AW801" s="13" t="s">
        <v>33</v>
      </c>
      <c r="AX801" s="13" t="s">
        <v>72</v>
      </c>
      <c r="AY801" s="167" t="s">
        <v>143</v>
      </c>
    </row>
    <row r="802" spans="2:65" s="13" customFormat="1">
      <c r="B802" s="166"/>
      <c r="D802" s="160" t="s">
        <v>158</v>
      </c>
      <c r="E802" s="167" t="s">
        <v>19</v>
      </c>
      <c r="F802" s="168" t="s">
        <v>1998</v>
      </c>
      <c r="H802" s="169">
        <v>6</v>
      </c>
      <c r="I802" s="170"/>
      <c r="L802" s="166"/>
      <c r="M802" s="171"/>
      <c r="T802" s="172"/>
      <c r="AT802" s="167" t="s">
        <v>158</v>
      </c>
      <c r="AU802" s="167" t="s">
        <v>81</v>
      </c>
      <c r="AV802" s="13" t="s">
        <v>81</v>
      </c>
      <c r="AW802" s="13" t="s">
        <v>33</v>
      </c>
      <c r="AX802" s="13" t="s">
        <v>72</v>
      </c>
      <c r="AY802" s="167" t="s">
        <v>143</v>
      </c>
    </row>
    <row r="803" spans="2:65" s="13" customFormat="1">
      <c r="B803" s="166"/>
      <c r="D803" s="160" t="s">
        <v>158</v>
      </c>
      <c r="E803" s="167" t="s">
        <v>19</v>
      </c>
      <c r="F803" s="168" t="s">
        <v>2410</v>
      </c>
      <c r="H803" s="169">
        <v>9.4</v>
      </c>
      <c r="I803" s="170"/>
      <c r="L803" s="166"/>
      <c r="M803" s="171"/>
      <c r="T803" s="172"/>
      <c r="AT803" s="167" t="s">
        <v>158</v>
      </c>
      <c r="AU803" s="167" t="s">
        <v>81</v>
      </c>
      <c r="AV803" s="13" t="s">
        <v>81</v>
      </c>
      <c r="AW803" s="13" t="s">
        <v>33</v>
      </c>
      <c r="AX803" s="13" t="s">
        <v>72</v>
      </c>
      <c r="AY803" s="167" t="s">
        <v>143</v>
      </c>
    </row>
    <row r="804" spans="2:65" s="13" customFormat="1">
      <c r="B804" s="166"/>
      <c r="D804" s="160" t="s">
        <v>158</v>
      </c>
      <c r="E804" s="167" t="s">
        <v>19</v>
      </c>
      <c r="F804" s="168" t="s">
        <v>2411</v>
      </c>
      <c r="H804" s="169">
        <v>16</v>
      </c>
      <c r="I804" s="170"/>
      <c r="L804" s="166"/>
      <c r="M804" s="171"/>
      <c r="T804" s="172"/>
      <c r="AT804" s="167" t="s">
        <v>158</v>
      </c>
      <c r="AU804" s="167" t="s">
        <v>81</v>
      </c>
      <c r="AV804" s="13" t="s">
        <v>81</v>
      </c>
      <c r="AW804" s="13" t="s">
        <v>33</v>
      </c>
      <c r="AX804" s="13" t="s">
        <v>72</v>
      </c>
      <c r="AY804" s="167" t="s">
        <v>143</v>
      </c>
    </row>
    <row r="805" spans="2:65" s="14" customFormat="1">
      <c r="B805" s="173"/>
      <c r="D805" s="160" t="s">
        <v>158</v>
      </c>
      <c r="E805" s="174" t="s">
        <v>19</v>
      </c>
      <c r="F805" s="175" t="s">
        <v>267</v>
      </c>
      <c r="H805" s="176">
        <v>46.4</v>
      </c>
      <c r="I805" s="177"/>
      <c r="L805" s="173"/>
      <c r="M805" s="178"/>
      <c r="T805" s="179"/>
      <c r="AT805" s="174" t="s">
        <v>158</v>
      </c>
      <c r="AU805" s="174" t="s">
        <v>81</v>
      </c>
      <c r="AV805" s="14" t="s">
        <v>168</v>
      </c>
      <c r="AW805" s="14" t="s">
        <v>33</v>
      </c>
      <c r="AX805" s="14" t="s">
        <v>79</v>
      </c>
      <c r="AY805" s="174" t="s">
        <v>143</v>
      </c>
    </row>
    <row r="806" spans="2:65" s="11" customFormat="1" ht="22.8" customHeight="1">
      <c r="B806" s="120"/>
      <c r="D806" s="121" t="s">
        <v>71</v>
      </c>
      <c r="E806" s="130" t="s">
        <v>280</v>
      </c>
      <c r="F806" s="130" t="s">
        <v>281</v>
      </c>
      <c r="I806" s="123"/>
      <c r="J806" s="131">
        <f>BK806</f>
        <v>127757.45</v>
      </c>
      <c r="L806" s="120"/>
      <c r="M806" s="125"/>
      <c r="P806" s="126">
        <f>SUM(P807:P833)</f>
        <v>0</v>
      </c>
      <c r="R806" s="126">
        <f>SUM(R807:R833)</f>
        <v>0</v>
      </c>
      <c r="T806" s="127">
        <f>SUM(T807:T833)</f>
        <v>0</v>
      </c>
      <c r="AR806" s="121" t="s">
        <v>79</v>
      </c>
      <c r="AT806" s="128" t="s">
        <v>71</v>
      </c>
      <c r="AU806" s="128" t="s">
        <v>79</v>
      </c>
      <c r="AY806" s="121" t="s">
        <v>143</v>
      </c>
      <c r="BK806" s="129">
        <f>SUM(BK807:BK833)</f>
        <v>127757.45</v>
      </c>
    </row>
    <row r="807" spans="2:65" s="1" customFormat="1" ht="24.15" customHeight="1">
      <c r="B807" s="33"/>
      <c r="C807" s="132" t="s">
        <v>2412</v>
      </c>
      <c r="D807" s="132" t="s">
        <v>146</v>
      </c>
      <c r="E807" s="133" t="s">
        <v>1094</v>
      </c>
      <c r="F807" s="134" t="s">
        <v>1095</v>
      </c>
      <c r="G807" s="135" t="s">
        <v>285</v>
      </c>
      <c r="H807" s="136">
        <v>4.0000000000000001E-3</v>
      </c>
      <c r="I807" s="137">
        <v>4520</v>
      </c>
      <c r="J807" s="138">
        <f>ROUND(I807*H807,2)</f>
        <v>18.079999999999998</v>
      </c>
      <c r="K807" s="134" t="s">
        <v>150</v>
      </c>
      <c r="L807" s="33"/>
      <c r="M807" s="139" t="s">
        <v>19</v>
      </c>
      <c r="N807" s="140" t="s">
        <v>43</v>
      </c>
      <c r="P807" s="141">
        <f>O807*H807</f>
        <v>0</v>
      </c>
      <c r="Q807" s="141">
        <v>0</v>
      </c>
      <c r="R807" s="141">
        <f>Q807*H807</f>
        <v>0</v>
      </c>
      <c r="S807" s="141">
        <v>0</v>
      </c>
      <c r="T807" s="142">
        <f>S807*H807</f>
        <v>0</v>
      </c>
      <c r="AR807" s="143" t="s">
        <v>168</v>
      </c>
      <c r="AT807" s="143" t="s">
        <v>146</v>
      </c>
      <c r="AU807" s="143" t="s">
        <v>81</v>
      </c>
      <c r="AY807" s="18" t="s">
        <v>143</v>
      </c>
      <c r="BE807" s="144">
        <f>IF(N807="základní",J807,0)</f>
        <v>18.079999999999998</v>
      </c>
      <c r="BF807" s="144">
        <f>IF(N807="snížená",J807,0)</f>
        <v>0</v>
      </c>
      <c r="BG807" s="144">
        <f>IF(N807="zákl. přenesená",J807,0)</f>
        <v>0</v>
      </c>
      <c r="BH807" s="144">
        <f>IF(N807="sníž. přenesená",J807,0)</f>
        <v>0</v>
      </c>
      <c r="BI807" s="144">
        <f>IF(N807="nulová",J807,0)</f>
        <v>0</v>
      </c>
      <c r="BJ807" s="18" t="s">
        <v>79</v>
      </c>
      <c r="BK807" s="144">
        <f>ROUND(I807*H807,2)</f>
        <v>18.079999999999998</v>
      </c>
      <c r="BL807" s="18" t="s">
        <v>168</v>
      </c>
      <c r="BM807" s="143" t="s">
        <v>2413</v>
      </c>
    </row>
    <row r="808" spans="2:65" s="1" customFormat="1">
      <c r="B808" s="33"/>
      <c r="D808" s="145" t="s">
        <v>152</v>
      </c>
      <c r="F808" s="146" t="s">
        <v>1097</v>
      </c>
      <c r="I808" s="147"/>
      <c r="L808" s="33"/>
      <c r="M808" s="148"/>
      <c r="T808" s="54"/>
      <c r="AT808" s="18" t="s">
        <v>152</v>
      </c>
      <c r="AU808" s="18" t="s">
        <v>81</v>
      </c>
    </row>
    <row r="809" spans="2:65" s="1" customFormat="1" ht="24.15" customHeight="1">
      <c r="B809" s="33"/>
      <c r="C809" s="132" t="s">
        <v>2414</v>
      </c>
      <c r="D809" s="132" t="s">
        <v>146</v>
      </c>
      <c r="E809" s="133" t="s">
        <v>2000</v>
      </c>
      <c r="F809" s="134" t="s">
        <v>2001</v>
      </c>
      <c r="G809" s="135" t="s">
        <v>285</v>
      </c>
      <c r="H809" s="136">
        <v>76.668000000000006</v>
      </c>
      <c r="I809" s="137">
        <v>52.4</v>
      </c>
      <c r="J809" s="138">
        <f>ROUND(I809*H809,2)</f>
        <v>4017.4</v>
      </c>
      <c r="K809" s="134" t="s">
        <v>150</v>
      </c>
      <c r="L809" s="33"/>
      <c r="M809" s="139" t="s">
        <v>19</v>
      </c>
      <c r="N809" s="140" t="s">
        <v>43</v>
      </c>
      <c r="P809" s="141">
        <f>O809*H809</f>
        <v>0</v>
      </c>
      <c r="Q809" s="141">
        <v>0</v>
      </c>
      <c r="R809" s="141">
        <f>Q809*H809</f>
        <v>0</v>
      </c>
      <c r="S809" s="141">
        <v>0</v>
      </c>
      <c r="T809" s="142">
        <f>S809*H809</f>
        <v>0</v>
      </c>
      <c r="AR809" s="143" t="s">
        <v>168</v>
      </c>
      <c r="AT809" s="143" t="s">
        <v>146</v>
      </c>
      <c r="AU809" s="143" t="s">
        <v>81</v>
      </c>
      <c r="AY809" s="18" t="s">
        <v>143</v>
      </c>
      <c r="BE809" s="144">
        <f>IF(N809="základní",J809,0)</f>
        <v>4017.4</v>
      </c>
      <c r="BF809" s="144">
        <f>IF(N809="snížená",J809,0)</f>
        <v>0</v>
      </c>
      <c r="BG809" s="144">
        <f>IF(N809="zákl. přenesená",J809,0)</f>
        <v>0</v>
      </c>
      <c r="BH809" s="144">
        <f>IF(N809="sníž. přenesená",J809,0)</f>
        <v>0</v>
      </c>
      <c r="BI809" s="144">
        <f>IF(N809="nulová",J809,0)</f>
        <v>0</v>
      </c>
      <c r="BJ809" s="18" t="s">
        <v>79</v>
      </c>
      <c r="BK809" s="144">
        <f>ROUND(I809*H809,2)</f>
        <v>4017.4</v>
      </c>
      <c r="BL809" s="18" t="s">
        <v>168</v>
      </c>
      <c r="BM809" s="143" t="s">
        <v>2415</v>
      </c>
    </row>
    <row r="810" spans="2:65" s="1" customFormat="1">
      <c r="B810" s="33"/>
      <c r="D810" s="145" t="s">
        <v>152</v>
      </c>
      <c r="F810" s="146" t="s">
        <v>2003</v>
      </c>
      <c r="I810" s="147"/>
      <c r="L810" s="33"/>
      <c r="M810" s="148"/>
      <c r="T810" s="54"/>
      <c r="AT810" s="18" t="s">
        <v>152</v>
      </c>
      <c r="AU810" s="18" t="s">
        <v>81</v>
      </c>
    </row>
    <row r="811" spans="2:65" s="1" customFormat="1" ht="24.15" customHeight="1">
      <c r="B811" s="33"/>
      <c r="C811" s="132" t="s">
        <v>2416</v>
      </c>
      <c r="D811" s="132" t="s">
        <v>146</v>
      </c>
      <c r="E811" s="133" t="s">
        <v>2004</v>
      </c>
      <c r="F811" s="134" t="s">
        <v>2005</v>
      </c>
      <c r="G811" s="135" t="s">
        <v>285</v>
      </c>
      <c r="H811" s="136">
        <v>1456.692</v>
      </c>
      <c r="I811" s="137">
        <v>11</v>
      </c>
      <c r="J811" s="138">
        <f>ROUND(I811*H811,2)</f>
        <v>16023.61</v>
      </c>
      <c r="K811" s="134" t="s">
        <v>150</v>
      </c>
      <c r="L811" s="33"/>
      <c r="M811" s="139" t="s">
        <v>19</v>
      </c>
      <c r="N811" s="140" t="s">
        <v>43</v>
      </c>
      <c r="P811" s="141">
        <f>O811*H811</f>
        <v>0</v>
      </c>
      <c r="Q811" s="141">
        <v>0</v>
      </c>
      <c r="R811" s="141">
        <f>Q811*H811</f>
        <v>0</v>
      </c>
      <c r="S811" s="141">
        <v>0</v>
      </c>
      <c r="T811" s="142">
        <f>S811*H811</f>
        <v>0</v>
      </c>
      <c r="AR811" s="143" t="s">
        <v>168</v>
      </c>
      <c r="AT811" s="143" t="s">
        <v>146</v>
      </c>
      <c r="AU811" s="143" t="s">
        <v>81</v>
      </c>
      <c r="AY811" s="18" t="s">
        <v>143</v>
      </c>
      <c r="BE811" s="144">
        <f>IF(N811="základní",J811,0)</f>
        <v>16023.61</v>
      </c>
      <c r="BF811" s="144">
        <f>IF(N811="snížená",J811,0)</f>
        <v>0</v>
      </c>
      <c r="BG811" s="144">
        <f>IF(N811="zákl. přenesená",J811,0)</f>
        <v>0</v>
      </c>
      <c r="BH811" s="144">
        <f>IF(N811="sníž. přenesená",J811,0)</f>
        <v>0</v>
      </c>
      <c r="BI811" s="144">
        <f>IF(N811="nulová",J811,0)</f>
        <v>0</v>
      </c>
      <c r="BJ811" s="18" t="s">
        <v>79</v>
      </c>
      <c r="BK811" s="144">
        <f>ROUND(I811*H811,2)</f>
        <v>16023.61</v>
      </c>
      <c r="BL811" s="18" t="s">
        <v>168</v>
      </c>
      <c r="BM811" s="143" t="s">
        <v>2417</v>
      </c>
    </row>
    <row r="812" spans="2:65" s="1" customFormat="1">
      <c r="B812" s="33"/>
      <c r="D812" s="145" t="s">
        <v>152</v>
      </c>
      <c r="F812" s="146" t="s">
        <v>2007</v>
      </c>
      <c r="I812" s="147"/>
      <c r="L812" s="33"/>
      <c r="M812" s="148"/>
      <c r="T812" s="54"/>
      <c r="AT812" s="18" t="s">
        <v>152</v>
      </c>
      <c r="AU812" s="18" t="s">
        <v>81</v>
      </c>
    </row>
    <row r="813" spans="2:65" s="13" customFormat="1">
      <c r="B813" s="166"/>
      <c r="D813" s="160" t="s">
        <v>158</v>
      </c>
      <c r="F813" s="168" t="s">
        <v>2418</v>
      </c>
      <c r="H813" s="169">
        <v>1456.692</v>
      </c>
      <c r="I813" s="170"/>
      <c r="L813" s="166"/>
      <c r="M813" s="171"/>
      <c r="T813" s="172"/>
      <c r="AT813" s="167" t="s">
        <v>158</v>
      </c>
      <c r="AU813" s="167" t="s">
        <v>81</v>
      </c>
      <c r="AV813" s="13" t="s">
        <v>81</v>
      </c>
      <c r="AW813" s="13" t="s">
        <v>4</v>
      </c>
      <c r="AX813" s="13" t="s">
        <v>79</v>
      </c>
      <c r="AY813" s="167" t="s">
        <v>143</v>
      </c>
    </row>
    <row r="814" spans="2:65" s="1" customFormat="1" ht="24.15" customHeight="1">
      <c r="B814" s="33"/>
      <c r="C814" s="132" t="s">
        <v>2419</v>
      </c>
      <c r="D814" s="132" t="s">
        <v>146</v>
      </c>
      <c r="E814" s="133" t="s">
        <v>2009</v>
      </c>
      <c r="F814" s="134" t="s">
        <v>2010</v>
      </c>
      <c r="G814" s="135" t="s">
        <v>285</v>
      </c>
      <c r="H814" s="136">
        <v>10.35</v>
      </c>
      <c r="I814" s="137">
        <v>7000</v>
      </c>
      <c r="J814" s="138">
        <f>ROUND(I814*H814,2)</f>
        <v>72450</v>
      </c>
      <c r="K814" s="134" t="s">
        <v>150</v>
      </c>
      <c r="L814" s="33"/>
      <c r="M814" s="139" t="s">
        <v>19</v>
      </c>
      <c r="N814" s="140" t="s">
        <v>43</v>
      </c>
      <c r="P814" s="141">
        <f>O814*H814</f>
        <v>0</v>
      </c>
      <c r="Q814" s="141">
        <v>0</v>
      </c>
      <c r="R814" s="141">
        <f>Q814*H814</f>
        <v>0</v>
      </c>
      <c r="S814" s="141">
        <v>0</v>
      </c>
      <c r="T814" s="142">
        <f>S814*H814</f>
        <v>0</v>
      </c>
      <c r="AR814" s="143" t="s">
        <v>168</v>
      </c>
      <c r="AT814" s="143" t="s">
        <v>146</v>
      </c>
      <c r="AU814" s="143" t="s">
        <v>81</v>
      </c>
      <c r="AY814" s="18" t="s">
        <v>143</v>
      </c>
      <c r="BE814" s="144">
        <f>IF(N814="základní",J814,0)</f>
        <v>72450</v>
      </c>
      <c r="BF814" s="144">
        <f>IF(N814="snížená",J814,0)</f>
        <v>0</v>
      </c>
      <c r="BG814" s="144">
        <f>IF(N814="zákl. přenesená",J814,0)</f>
        <v>0</v>
      </c>
      <c r="BH814" s="144">
        <f>IF(N814="sníž. přenesená",J814,0)</f>
        <v>0</v>
      </c>
      <c r="BI814" s="144">
        <f>IF(N814="nulová",J814,0)</f>
        <v>0</v>
      </c>
      <c r="BJ814" s="18" t="s">
        <v>79</v>
      </c>
      <c r="BK814" s="144">
        <f>ROUND(I814*H814,2)</f>
        <v>72450</v>
      </c>
      <c r="BL814" s="18" t="s">
        <v>168</v>
      </c>
      <c r="BM814" s="143" t="s">
        <v>2420</v>
      </c>
    </row>
    <row r="815" spans="2:65" s="1" customFormat="1">
      <c r="B815" s="33"/>
      <c r="D815" s="145" t="s">
        <v>152</v>
      </c>
      <c r="F815" s="146" t="s">
        <v>2012</v>
      </c>
      <c r="I815" s="147"/>
      <c r="L815" s="33"/>
      <c r="M815" s="148"/>
      <c r="T815" s="54"/>
      <c r="AT815" s="18" t="s">
        <v>152</v>
      </c>
      <c r="AU815" s="18" t="s">
        <v>81</v>
      </c>
    </row>
    <row r="816" spans="2:65" s="13" customFormat="1">
      <c r="B816" s="166"/>
      <c r="D816" s="160" t="s">
        <v>158</v>
      </c>
      <c r="E816" s="167" t="s">
        <v>19</v>
      </c>
      <c r="F816" s="168" t="s">
        <v>2421</v>
      </c>
      <c r="H816" s="169">
        <v>10.35</v>
      </c>
      <c r="I816" s="170"/>
      <c r="L816" s="166"/>
      <c r="M816" s="171"/>
      <c r="T816" s="172"/>
      <c r="AT816" s="167" t="s">
        <v>158</v>
      </c>
      <c r="AU816" s="167" t="s">
        <v>81</v>
      </c>
      <c r="AV816" s="13" t="s">
        <v>81</v>
      </c>
      <c r="AW816" s="13" t="s">
        <v>33</v>
      </c>
      <c r="AX816" s="13" t="s">
        <v>79</v>
      </c>
      <c r="AY816" s="167" t="s">
        <v>143</v>
      </c>
    </row>
    <row r="817" spans="2:65" s="1" customFormat="1" ht="24.15" customHeight="1">
      <c r="B817" s="33"/>
      <c r="C817" s="132" t="s">
        <v>2422</v>
      </c>
      <c r="D817" s="132" t="s">
        <v>146</v>
      </c>
      <c r="E817" s="133" t="s">
        <v>2015</v>
      </c>
      <c r="F817" s="134" t="s">
        <v>691</v>
      </c>
      <c r="G817" s="135" t="s">
        <v>285</v>
      </c>
      <c r="H817" s="136">
        <v>63.362000000000002</v>
      </c>
      <c r="I817" s="137">
        <v>352</v>
      </c>
      <c r="J817" s="138">
        <f>ROUND(I817*H817,2)</f>
        <v>22303.42</v>
      </c>
      <c r="K817" s="134" t="s">
        <v>150</v>
      </c>
      <c r="L817" s="33"/>
      <c r="M817" s="139" t="s">
        <v>19</v>
      </c>
      <c r="N817" s="140" t="s">
        <v>43</v>
      </c>
      <c r="P817" s="141">
        <f>O817*H817</f>
        <v>0</v>
      </c>
      <c r="Q817" s="141">
        <v>0</v>
      </c>
      <c r="R817" s="141">
        <f>Q817*H817</f>
        <v>0</v>
      </c>
      <c r="S817" s="141">
        <v>0</v>
      </c>
      <c r="T817" s="142">
        <f>S817*H817</f>
        <v>0</v>
      </c>
      <c r="AR817" s="143" t="s">
        <v>168</v>
      </c>
      <c r="AT817" s="143" t="s">
        <v>146</v>
      </c>
      <c r="AU817" s="143" t="s">
        <v>81</v>
      </c>
      <c r="AY817" s="18" t="s">
        <v>143</v>
      </c>
      <c r="BE817" s="144">
        <f>IF(N817="základní",J817,0)</f>
        <v>22303.42</v>
      </c>
      <c r="BF817" s="144">
        <f>IF(N817="snížená",J817,0)</f>
        <v>0</v>
      </c>
      <c r="BG817" s="144">
        <f>IF(N817="zákl. přenesená",J817,0)</f>
        <v>0</v>
      </c>
      <c r="BH817" s="144">
        <f>IF(N817="sníž. přenesená",J817,0)</f>
        <v>0</v>
      </c>
      <c r="BI817" s="144">
        <f>IF(N817="nulová",J817,0)</f>
        <v>0</v>
      </c>
      <c r="BJ817" s="18" t="s">
        <v>79</v>
      </c>
      <c r="BK817" s="144">
        <f>ROUND(I817*H817,2)</f>
        <v>22303.42</v>
      </c>
      <c r="BL817" s="18" t="s">
        <v>168</v>
      </c>
      <c r="BM817" s="143" t="s">
        <v>2423</v>
      </c>
    </row>
    <row r="818" spans="2:65" s="1" customFormat="1">
      <c r="B818" s="33"/>
      <c r="D818" s="145" t="s">
        <v>152</v>
      </c>
      <c r="F818" s="146" t="s">
        <v>2017</v>
      </c>
      <c r="I818" s="147"/>
      <c r="L818" s="33"/>
      <c r="M818" s="148"/>
      <c r="T818" s="54"/>
      <c r="AT818" s="18" t="s">
        <v>152</v>
      </c>
      <c r="AU818" s="18" t="s">
        <v>81</v>
      </c>
    </row>
    <row r="819" spans="2:65" s="12" customFormat="1">
      <c r="B819" s="159"/>
      <c r="D819" s="160" t="s">
        <v>158</v>
      </c>
      <c r="E819" s="161" t="s">
        <v>19</v>
      </c>
      <c r="F819" s="162" t="s">
        <v>2018</v>
      </c>
      <c r="H819" s="161" t="s">
        <v>19</v>
      </c>
      <c r="I819" s="163"/>
      <c r="L819" s="159"/>
      <c r="M819" s="164"/>
      <c r="T819" s="165"/>
      <c r="AT819" s="161" t="s">
        <v>158</v>
      </c>
      <c r="AU819" s="161" t="s">
        <v>81</v>
      </c>
      <c r="AV819" s="12" t="s">
        <v>79</v>
      </c>
      <c r="AW819" s="12" t="s">
        <v>33</v>
      </c>
      <c r="AX819" s="12" t="s">
        <v>72</v>
      </c>
      <c r="AY819" s="161" t="s">
        <v>143</v>
      </c>
    </row>
    <row r="820" spans="2:65" s="13" customFormat="1">
      <c r="B820" s="166"/>
      <c r="D820" s="160" t="s">
        <v>158</v>
      </c>
      <c r="E820" s="167" t="s">
        <v>19</v>
      </c>
      <c r="F820" s="168" t="s">
        <v>2424</v>
      </c>
      <c r="H820" s="169">
        <v>36.212000000000003</v>
      </c>
      <c r="I820" s="170"/>
      <c r="L820" s="166"/>
      <c r="M820" s="171"/>
      <c r="T820" s="172"/>
      <c r="AT820" s="167" t="s">
        <v>158</v>
      </c>
      <c r="AU820" s="167" t="s">
        <v>81</v>
      </c>
      <c r="AV820" s="13" t="s">
        <v>81</v>
      </c>
      <c r="AW820" s="13" t="s">
        <v>33</v>
      </c>
      <c r="AX820" s="13" t="s">
        <v>72</v>
      </c>
      <c r="AY820" s="167" t="s">
        <v>143</v>
      </c>
    </row>
    <row r="821" spans="2:65" s="12" customFormat="1">
      <c r="B821" s="159"/>
      <c r="D821" s="160" t="s">
        <v>158</v>
      </c>
      <c r="E821" s="161" t="s">
        <v>19</v>
      </c>
      <c r="F821" s="162" t="s">
        <v>2425</v>
      </c>
      <c r="H821" s="161" t="s">
        <v>19</v>
      </c>
      <c r="I821" s="163"/>
      <c r="L821" s="159"/>
      <c r="M821" s="164"/>
      <c r="T821" s="165"/>
      <c r="AT821" s="161" t="s">
        <v>158</v>
      </c>
      <c r="AU821" s="161" t="s">
        <v>81</v>
      </c>
      <c r="AV821" s="12" t="s">
        <v>79</v>
      </c>
      <c r="AW821" s="12" t="s">
        <v>33</v>
      </c>
      <c r="AX821" s="12" t="s">
        <v>72</v>
      </c>
      <c r="AY821" s="161" t="s">
        <v>143</v>
      </c>
    </row>
    <row r="822" spans="2:65" s="13" customFormat="1">
      <c r="B822" s="166"/>
      <c r="D822" s="160" t="s">
        <v>158</v>
      </c>
      <c r="E822" s="167" t="s">
        <v>19</v>
      </c>
      <c r="F822" s="168" t="s">
        <v>2426</v>
      </c>
      <c r="H822" s="169">
        <v>27.15</v>
      </c>
      <c r="I822" s="170"/>
      <c r="L822" s="166"/>
      <c r="M822" s="171"/>
      <c r="T822" s="172"/>
      <c r="AT822" s="167" t="s">
        <v>158</v>
      </c>
      <c r="AU822" s="167" t="s">
        <v>81</v>
      </c>
      <c r="AV822" s="13" t="s">
        <v>81</v>
      </c>
      <c r="AW822" s="13" t="s">
        <v>33</v>
      </c>
      <c r="AX822" s="13" t="s">
        <v>72</v>
      </c>
      <c r="AY822" s="167" t="s">
        <v>143</v>
      </c>
    </row>
    <row r="823" spans="2:65" s="14" customFormat="1">
      <c r="B823" s="173"/>
      <c r="D823" s="160" t="s">
        <v>158</v>
      </c>
      <c r="E823" s="174" t="s">
        <v>19</v>
      </c>
      <c r="F823" s="175" t="s">
        <v>267</v>
      </c>
      <c r="H823" s="176">
        <v>63.362000000000002</v>
      </c>
      <c r="I823" s="177"/>
      <c r="L823" s="173"/>
      <c r="M823" s="178"/>
      <c r="T823" s="179"/>
      <c r="AT823" s="174" t="s">
        <v>158</v>
      </c>
      <c r="AU823" s="174" t="s">
        <v>81</v>
      </c>
      <c r="AV823" s="14" t="s">
        <v>168</v>
      </c>
      <c r="AW823" s="14" t="s">
        <v>33</v>
      </c>
      <c r="AX823" s="14" t="s">
        <v>79</v>
      </c>
      <c r="AY823" s="174" t="s">
        <v>143</v>
      </c>
    </row>
    <row r="824" spans="2:65" s="1" customFormat="1" ht="24.15" customHeight="1">
      <c r="B824" s="33"/>
      <c r="C824" s="132" t="s">
        <v>2427</v>
      </c>
      <c r="D824" s="132" t="s">
        <v>146</v>
      </c>
      <c r="E824" s="133" t="s">
        <v>2021</v>
      </c>
      <c r="F824" s="134" t="s">
        <v>2022</v>
      </c>
      <c r="G824" s="135" t="s">
        <v>285</v>
      </c>
      <c r="H824" s="136">
        <v>24.151</v>
      </c>
      <c r="I824" s="137">
        <v>536</v>
      </c>
      <c r="J824" s="138">
        <f>ROUND(I824*H824,2)</f>
        <v>12944.94</v>
      </c>
      <c r="K824" s="134" t="s">
        <v>150</v>
      </c>
      <c r="L824" s="33"/>
      <c r="M824" s="139" t="s">
        <v>19</v>
      </c>
      <c r="N824" s="140" t="s">
        <v>43</v>
      </c>
      <c r="P824" s="141">
        <f>O824*H824</f>
        <v>0</v>
      </c>
      <c r="Q824" s="141">
        <v>0</v>
      </c>
      <c r="R824" s="141">
        <f>Q824*H824</f>
        <v>0</v>
      </c>
      <c r="S824" s="141">
        <v>0</v>
      </c>
      <c r="T824" s="142">
        <f>S824*H824</f>
        <v>0</v>
      </c>
      <c r="AR824" s="143" t="s">
        <v>168</v>
      </c>
      <c r="AT824" s="143" t="s">
        <v>146</v>
      </c>
      <c r="AU824" s="143" t="s">
        <v>81</v>
      </c>
      <c r="AY824" s="18" t="s">
        <v>143</v>
      </c>
      <c r="BE824" s="144">
        <f>IF(N824="základní",J824,0)</f>
        <v>12944.94</v>
      </c>
      <c r="BF824" s="144">
        <f>IF(N824="snížená",J824,0)</f>
        <v>0</v>
      </c>
      <c r="BG824" s="144">
        <f>IF(N824="zákl. přenesená",J824,0)</f>
        <v>0</v>
      </c>
      <c r="BH824" s="144">
        <f>IF(N824="sníž. přenesená",J824,0)</f>
        <v>0</v>
      </c>
      <c r="BI824" s="144">
        <f>IF(N824="nulová",J824,0)</f>
        <v>0</v>
      </c>
      <c r="BJ824" s="18" t="s">
        <v>79</v>
      </c>
      <c r="BK824" s="144">
        <f>ROUND(I824*H824,2)</f>
        <v>12944.94</v>
      </c>
      <c r="BL824" s="18" t="s">
        <v>168</v>
      </c>
      <c r="BM824" s="143" t="s">
        <v>2428</v>
      </c>
    </row>
    <row r="825" spans="2:65" s="1" customFormat="1">
      <c r="B825" s="33"/>
      <c r="D825" s="145" t="s">
        <v>152</v>
      </c>
      <c r="F825" s="146" t="s">
        <v>2024</v>
      </c>
      <c r="I825" s="147"/>
      <c r="L825" s="33"/>
      <c r="M825" s="148"/>
      <c r="T825" s="54"/>
      <c r="AT825" s="18" t="s">
        <v>152</v>
      </c>
      <c r="AU825" s="18" t="s">
        <v>81</v>
      </c>
    </row>
    <row r="826" spans="2:65" s="12" customFormat="1">
      <c r="B826" s="159"/>
      <c r="D826" s="160" t="s">
        <v>158</v>
      </c>
      <c r="E826" s="161" t="s">
        <v>19</v>
      </c>
      <c r="F826" s="162" t="s">
        <v>2025</v>
      </c>
      <c r="H826" s="161" t="s">
        <v>19</v>
      </c>
      <c r="I826" s="163"/>
      <c r="L826" s="159"/>
      <c r="M826" s="164"/>
      <c r="T826" s="165"/>
      <c r="AT826" s="161" t="s">
        <v>158</v>
      </c>
      <c r="AU826" s="161" t="s">
        <v>81</v>
      </c>
      <c r="AV826" s="12" t="s">
        <v>79</v>
      </c>
      <c r="AW826" s="12" t="s">
        <v>33</v>
      </c>
      <c r="AX826" s="12" t="s">
        <v>72</v>
      </c>
      <c r="AY826" s="161" t="s">
        <v>143</v>
      </c>
    </row>
    <row r="827" spans="2:65" s="13" customFormat="1">
      <c r="B827" s="166"/>
      <c r="D827" s="160" t="s">
        <v>158</v>
      </c>
      <c r="E827" s="167" t="s">
        <v>19</v>
      </c>
      <c r="F827" s="168" t="s">
        <v>2429</v>
      </c>
      <c r="H827" s="169">
        <v>7.5060000000000002</v>
      </c>
      <c r="I827" s="170"/>
      <c r="L827" s="166"/>
      <c r="M827" s="171"/>
      <c r="T827" s="172"/>
      <c r="AT827" s="167" t="s">
        <v>158</v>
      </c>
      <c r="AU827" s="167" t="s">
        <v>81</v>
      </c>
      <c r="AV827" s="13" t="s">
        <v>81</v>
      </c>
      <c r="AW827" s="13" t="s">
        <v>33</v>
      </c>
      <c r="AX827" s="13" t="s">
        <v>72</v>
      </c>
      <c r="AY827" s="167" t="s">
        <v>143</v>
      </c>
    </row>
    <row r="828" spans="2:65" s="12" customFormat="1">
      <c r="B828" s="159"/>
      <c r="D828" s="160" t="s">
        <v>158</v>
      </c>
      <c r="E828" s="161" t="s">
        <v>19</v>
      </c>
      <c r="F828" s="162" t="s">
        <v>2430</v>
      </c>
      <c r="H828" s="161" t="s">
        <v>19</v>
      </c>
      <c r="I828" s="163"/>
      <c r="L828" s="159"/>
      <c r="M828" s="164"/>
      <c r="T828" s="165"/>
      <c r="AT828" s="161" t="s">
        <v>158</v>
      </c>
      <c r="AU828" s="161" t="s">
        <v>81</v>
      </c>
      <c r="AV828" s="12" t="s">
        <v>79</v>
      </c>
      <c r="AW828" s="12" t="s">
        <v>33</v>
      </c>
      <c r="AX828" s="12" t="s">
        <v>72</v>
      </c>
      <c r="AY828" s="161" t="s">
        <v>143</v>
      </c>
    </row>
    <row r="829" spans="2:65" s="13" customFormat="1">
      <c r="B829" s="166"/>
      <c r="D829" s="160" t="s">
        <v>158</v>
      </c>
      <c r="E829" s="167" t="s">
        <v>19</v>
      </c>
      <c r="F829" s="168" t="s">
        <v>2431</v>
      </c>
      <c r="H829" s="169">
        <v>11.439</v>
      </c>
      <c r="I829" s="170"/>
      <c r="L829" s="166"/>
      <c r="M829" s="171"/>
      <c r="T829" s="172"/>
      <c r="AT829" s="167" t="s">
        <v>158</v>
      </c>
      <c r="AU829" s="167" t="s">
        <v>81</v>
      </c>
      <c r="AV829" s="13" t="s">
        <v>81</v>
      </c>
      <c r="AW829" s="13" t="s">
        <v>33</v>
      </c>
      <c r="AX829" s="13" t="s">
        <v>72</v>
      </c>
      <c r="AY829" s="167" t="s">
        <v>143</v>
      </c>
    </row>
    <row r="830" spans="2:65" s="12" customFormat="1">
      <c r="B830" s="159"/>
      <c r="D830" s="160" t="s">
        <v>158</v>
      </c>
      <c r="E830" s="161" t="s">
        <v>19</v>
      </c>
      <c r="F830" s="162" t="s">
        <v>2027</v>
      </c>
      <c r="H830" s="161" t="s">
        <v>19</v>
      </c>
      <c r="I830" s="163"/>
      <c r="L830" s="159"/>
      <c r="M830" s="164"/>
      <c r="T830" s="165"/>
      <c r="AT830" s="161" t="s">
        <v>158</v>
      </c>
      <c r="AU830" s="161" t="s">
        <v>81</v>
      </c>
      <c r="AV830" s="12" t="s">
        <v>79</v>
      </c>
      <c r="AW830" s="12" t="s">
        <v>33</v>
      </c>
      <c r="AX830" s="12" t="s">
        <v>72</v>
      </c>
      <c r="AY830" s="161" t="s">
        <v>143</v>
      </c>
    </row>
    <row r="831" spans="2:65" s="13" customFormat="1">
      <c r="B831" s="166"/>
      <c r="D831" s="160" t="s">
        <v>158</v>
      </c>
      <c r="E831" s="167" t="s">
        <v>19</v>
      </c>
      <c r="F831" s="168" t="s">
        <v>2432</v>
      </c>
      <c r="H831" s="169">
        <v>15.555999999999999</v>
      </c>
      <c r="I831" s="170"/>
      <c r="L831" s="166"/>
      <c r="M831" s="171"/>
      <c r="T831" s="172"/>
      <c r="AT831" s="167" t="s">
        <v>158</v>
      </c>
      <c r="AU831" s="167" t="s">
        <v>81</v>
      </c>
      <c r="AV831" s="13" t="s">
        <v>81</v>
      </c>
      <c r="AW831" s="13" t="s">
        <v>33</v>
      </c>
      <c r="AX831" s="13" t="s">
        <v>72</v>
      </c>
      <c r="AY831" s="167" t="s">
        <v>143</v>
      </c>
    </row>
    <row r="832" spans="2:65" s="15" customFormat="1">
      <c r="B832" s="186"/>
      <c r="D832" s="160" t="s">
        <v>158</v>
      </c>
      <c r="E832" s="187" t="s">
        <v>19</v>
      </c>
      <c r="F832" s="188" t="s">
        <v>533</v>
      </c>
      <c r="H832" s="189">
        <v>34.500999999999998</v>
      </c>
      <c r="I832" s="190"/>
      <c r="L832" s="186"/>
      <c r="M832" s="191"/>
      <c r="T832" s="192"/>
      <c r="AT832" s="187" t="s">
        <v>158</v>
      </c>
      <c r="AU832" s="187" t="s">
        <v>81</v>
      </c>
      <c r="AV832" s="15" t="s">
        <v>163</v>
      </c>
      <c r="AW832" s="15" t="s">
        <v>33</v>
      </c>
      <c r="AX832" s="15" t="s">
        <v>72</v>
      </c>
      <c r="AY832" s="187" t="s">
        <v>143</v>
      </c>
    </row>
    <row r="833" spans="2:65" s="13" customFormat="1">
      <c r="B833" s="166"/>
      <c r="D833" s="160" t="s">
        <v>158</v>
      </c>
      <c r="E833" s="167" t="s">
        <v>19</v>
      </c>
      <c r="F833" s="168" t="s">
        <v>2433</v>
      </c>
      <c r="H833" s="169">
        <v>24.151</v>
      </c>
      <c r="I833" s="170"/>
      <c r="L833" s="166"/>
      <c r="M833" s="171"/>
      <c r="T833" s="172"/>
      <c r="AT833" s="167" t="s">
        <v>158</v>
      </c>
      <c r="AU833" s="167" t="s">
        <v>81</v>
      </c>
      <c r="AV833" s="13" t="s">
        <v>81</v>
      </c>
      <c r="AW833" s="13" t="s">
        <v>33</v>
      </c>
      <c r="AX833" s="13" t="s">
        <v>79</v>
      </c>
      <c r="AY833" s="167" t="s">
        <v>143</v>
      </c>
    </row>
    <row r="834" spans="2:65" s="11" customFormat="1" ht="22.8" customHeight="1">
      <c r="B834" s="120"/>
      <c r="D834" s="121" t="s">
        <v>71</v>
      </c>
      <c r="E834" s="130" t="s">
        <v>1106</v>
      </c>
      <c r="F834" s="130" t="s">
        <v>1107</v>
      </c>
      <c r="I834" s="123"/>
      <c r="J834" s="131">
        <f>BK834</f>
        <v>14166.82</v>
      </c>
      <c r="L834" s="120"/>
      <c r="M834" s="125"/>
      <c r="P834" s="126">
        <f>SUM(P835:P842)</f>
        <v>0</v>
      </c>
      <c r="R834" s="126">
        <f>SUM(R835:R842)</f>
        <v>0</v>
      </c>
      <c r="T834" s="127">
        <f>SUM(T835:T842)</f>
        <v>0</v>
      </c>
      <c r="AR834" s="121" t="s">
        <v>79</v>
      </c>
      <c r="AT834" s="128" t="s">
        <v>71</v>
      </c>
      <c r="AU834" s="128" t="s">
        <v>79</v>
      </c>
      <c r="AY834" s="121" t="s">
        <v>143</v>
      </c>
      <c r="BK834" s="129">
        <f>SUM(BK835:BK842)</f>
        <v>14166.82</v>
      </c>
    </row>
    <row r="835" spans="2:65" s="1" customFormat="1" ht="24.15" customHeight="1">
      <c r="B835" s="33"/>
      <c r="C835" s="132" t="s">
        <v>2434</v>
      </c>
      <c r="D835" s="132" t="s">
        <v>146</v>
      </c>
      <c r="E835" s="133" t="s">
        <v>2031</v>
      </c>
      <c r="F835" s="134" t="s">
        <v>2032</v>
      </c>
      <c r="G835" s="135" t="s">
        <v>285</v>
      </c>
      <c r="H835" s="136">
        <v>48.521000000000001</v>
      </c>
      <c r="I835" s="137">
        <v>83.1</v>
      </c>
      <c r="J835" s="138">
        <f>ROUND(I835*H835,2)</f>
        <v>4032.1</v>
      </c>
      <c r="K835" s="134" t="s">
        <v>150</v>
      </c>
      <c r="L835" s="33"/>
      <c r="M835" s="139" t="s">
        <v>19</v>
      </c>
      <c r="N835" s="140" t="s">
        <v>43</v>
      </c>
      <c r="P835" s="141">
        <f>O835*H835</f>
        <v>0</v>
      </c>
      <c r="Q835" s="141">
        <v>0</v>
      </c>
      <c r="R835" s="141">
        <f>Q835*H835</f>
        <v>0</v>
      </c>
      <c r="S835" s="141">
        <v>0</v>
      </c>
      <c r="T835" s="142">
        <f>S835*H835</f>
        <v>0</v>
      </c>
      <c r="AR835" s="143" t="s">
        <v>168</v>
      </c>
      <c r="AT835" s="143" t="s">
        <v>146</v>
      </c>
      <c r="AU835" s="143" t="s">
        <v>81</v>
      </c>
      <c r="AY835" s="18" t="s">
        <v>143</v>
      </c>
      <c r="BE835" s="144">
        <f>IF(N835="základní",J835,0)</f>
        <v>4032.1</v>
      </c>
      <c r="BF835" s="144">
        <f>IF(N835="snížená",J835,0)</f>
        <v>0</v>
      </c>
      <c r="BG835" s="144">
        <f>IF(N835="zákl. přenesená",J835,0)</f>
        <v>0</v>
      </c>
      <c r="BH835" s="144">
        <f>IF(N835="sníž. přenesená",J835,0)</f>
        <v>0</v>
      </c>
      <c r="BI835" s="144">
        <f>IF(N835="nulová",J835,0)</f>
        <v>0</v>
      </c>
      <c r="BJ835" s="18" t="s">
        <v>79</v>
      </c>
      <c r="BK835" s="144">
        <f>ROUND(I835*H835,2)</f>
        <v>4032.1</v>
      </c>
      <c r="BL835" s="18" t="s">
        <v>168</v>
      </c>
      <c r="BM835" s="143" t="s">
        <v>2435</v>
      </c>
    </row>
    <row r="836" spans="2:65" s="1" customFormat="1">
      <c r="B836" s="33"/>
      <c r="D836" s="145" t="s">
        <v>152</v>
      </c>
      <c r="F836" s="146" t="s">
        <v>2034</v>
      </c>
      <c r="I836" s="147"/>
      <c r="L836" s="33"/>
      <c r="M836" s="148"/>
      <c r="T836" s="54"/>
      <c r="AT836" s="18" t="s">
        <v>152</v>
      </c>
      <c r="AU836" s="18" t="s">
        <v>81</v>
      </c>
    </row>
    <row r="837" spans="2:65" s="1" customFormat="1" ht="24.15" customHeight="1">
      <c r="B837" s="33"/>
      <c r="C837" s="132" t="s">
        <v>2436</v>
      </c>
      <c r="D837" s="132" t="s">
        <v>146</v>
      </c>
      <c r="E837" s="133" t="s">
        <v>2036</v>
      </c>
      <c r="F837" s="134" t="s">
        <v>2037</v>
      </c>
      <c r="G837" s="135" t="s">
        <v>285</v>
      </c>
      <c r="H837" s="136">
        <v>48.521000000000001</v>
      </c>
      <c r="I837" s="137">
        <v>17.100000000000001</v>
      </c>
      <c r="J837" s="138">
        <f>ROUND(I837*H837,2)</f>
        <v>829.71</v>
      </c>
      <c r="K837" s="134" t="s">
        <v>150</v>
      </c>
      <c r="L837" s="33"/>
      <c r="M837" s="139" t="s">
        <v>19</v>
      </c>
      <c r="N837" s="140" t="s">
        <v>43</v>
      </c>
      <c r="P837" s="141">
        <f>O837*H837</f>
        <v>0</v>
      </c>
      <c r="Q837" s="141">
        <v>0</v>
      </c>
      <c r="R837" s="141">
        <f>Q837*H837</f>
        <v>0</v>
      </c>
      <c r="S837" s="141">
        <v>0</v>
      </c>
      <c r="T837" s="142">
        <f>S837*H837</f>
        <v>0</v>
      </c>
      <c r="AR837" s="143" t="s">
        <v>168</v>
      </c>
      <c r="AT837" s="143" t="s">
        <v>146</v>
      </c>
      <c r="AU837" s="143" t="s">
        <v>81</v>
      </c>
      <c r="AY837" s="18" t="s">
        <v>143</v>
      </c>
      <c r="BE837" s="144">
        <f>IF(N837="základní",J837,0)</f>
        <v>829.71</v>
      </c>
      <c r="BF837" s="144">
        <f>IF(N837="snížená",J837,0)</f>
        <v>0</v>
      </c>
      <c r="BG837" s="144">
        <f>IF(N837="zákl. přenesená",J837,0)</f>
        <v>0</v>
      </c>
      <c r="BH837" s="144">
        <f>IF(N837="sníž. přenesená",J837,0)</f>
        <v>0</v>
      </c>
      <c r="BI837" s="144">
        <f>IF(N837="nulová",J837,0)</f>
        <v>0</v>
      </c>
      <c r="BJ837" s="18" t="s">
        <v>79</v>
      </c>
      <c r="BK837" s="144">
        <f>ROUND(I837*H837,2)</f>
        <v>829.71</v>
      </c>
      <c r="BL837" s="18" t="s">
        <v>168</v>
      </c>
      <c r="BM837" s="143" t="s">
        <v>2437</v>
      </c>
    </row>
    <row r="838" spans="2:65" s="1" customFormat="1">
      <c r="B838" s="33"/>
      <c r="D838" s="145" t="s">
        <v>152</v>
      </c>
      <c r="F838" s="146" t="s">
        <v>2039</v>
      </c>
      <c r="I838" s="147"/>
      <c r="L838" s="33"/>
      <c r="M838" s="148"/>
      <c r="T838" s="54"/>
      <c r="AT838" s="18" t="s">
        <v>152</v>
      </c>
      <c r="AU838" s="18" t="s">
        <v>81</v>
      </c>
    </row>
    <row r="839" spans="2:65" s="1" customFormat="1" ht="24.15" customHeight="1">
      <c r="B839" s="33"/>
      <c r="C839" s="132" t="s">
        <v>2438</v>
      </c>
      <c r="D839" s="132" t="s">
        <v>146</v>
      </c>
      <c r="E839" s="133" t="s">
        <v>1109</v>
      </c>
      <c r="F839" s="134" t="s">
        <v>1110</v>
      </c>
      <c r="G839" s="135" t="s">
        <v>285</v>
      </c>
      <c r="H839" s="136">
        <v>3.8610000000000002</v>
      </c>
      <c r="I839" s="137">
        <v>1190</v>
      </c>
      <c r="J839" s="138">
        <f>ROUND(I839*H839,2)</f>
        <v>4594.59</v>
      </c>
      <c r="K839" s="134" t="s">
        <v>150</v>
      </c>
      <c r="L839" s="33"/>
      <c r="M839" s="139" t="s">
        <v>19</v>
      </c>
      <c r="N839" s="140" t="s">
        <v>43</v>
      </c>
      <c r="P839" s="141">
        <f>O839*H839</f>
        <v>0</v>
      </c>
      <c r="Q839" s="141">
        <v>0</v>
      </c>
      <c r="R839" s="141">
        <f>Q839*H839</f>
        <v>0</v>
      </c>
      <c r="S839" s="141">
        <v>0</v>
      </c>
      <c r="T839" s="142">
        <f>S839*H839</f>
        <v>0</v>
      </c>
      <c r="AR839" s="143" t="s">
        <v>168</v>
      </c>
      <c r="AT839" s="143" t="s">
        <v>146</v>
      </c>
      <c r="AU839" s="143" t="s">
        <v>81</v>
      </c>
      <c r="AY839" s="18" t="s">
        <v>143</v>
      </c>
      <c r="BE839" s="144">
        <f>IF(N839="základní",J839,0)</f>
        <v>4594.59</v>
      </c>
      <c r="BF839" s="144">
        <f>IF(N839="snížená",J839,0)</f>
        <v>0</v>
      </c>
      <c r="BG839" s="144">
        <f>IF(N839="zákl. přenesená",J839,0)</f>
        <v>0</v>
      </c>
      <c r="BH839" s="144">
        <f>IF(N839="sníž. přenesená",J839,0)</f>
        <v>0</v>
      </c>
      <c r="BI839" s="144">
        <f>IF(N839="nulová",J839,0)</f>
        <v>0</v>
      </c>
      <c r="BJ839" s="18" t="s">
        <v>79</v>
      </c>
      <c r="BK839" s="144">
        <f>ROUND(I839*H839,2)</f>
        <v>4594.59</v>
      </c>
      <c r="BL839" s="18" t="s">
        <v>168</v>
      </c>
      <c r="BM839" s="143" t="s">
        <v>2439</v>
      </c>
    </row>
    <row r="840" spans="2:65" s="1" customFormat="1">
      <c r="B840" s="33"/>
      <c r="D840" s="145" t="s">
        <v>152</v>
      </c>
      <c r="F840" s="146" t="s">
        <v>1112</v>
      </c>
      <c r="I840" s="147"/>
      <c r="L840" s="33"/>
      <c r="M840" s="148"/>
      <c r="T840" s="54"/>
      <c r="AT840" s="18" t="s">
        <v>152</v>
      </c>
      <c r="AU840" s="18" t="s">
        <v>81</v>
      </c>
    </row>
    <row r="841" spans="2:65" s="1" customFormat="1" ht="33" customHeight="1">
      <c r="B841" s="33"/>
      <c r="C841" s="132" t="s">
        <v>2440</v>
      </c>
      <c r="D841" s="132" t="s">
        <v>146</v>
      </c>
      <c r="E841" s="133" t="s">
        <v>1114</v>
      </c>
      <c r="F841" s="134" t="s">
        <v>1115</v>
      </c>
      <c r="G841" s="135" t="s">
        <v>285</v>
      </c>
      <c r="H841" s="136">
        <v>3.8610000000000002</v>
      </c>
      <c r="I841" s="137">
        <v>1220</v>
      </c>
      <c r="J841" s="138">
        <f>ROUND(I841*H841,2)</f>
        <v>4710.42</v>
      </c>
      <c r="K841" s="134" t="s">
        <v>150</v>
      </c>
      <c r="L841" s="33"/>
      <c r="M841" s="139" t="s">
        <v>19</v>
      </c>
      <c r="N841" s="140" t="s">
        <v>43</v>
      </c>
      <c r="P841" s="141">
        <f>O841*H841</f>
        <v>0</v>
      </c>
      <c r="Q841" s="141">
        <v>0</v>
      </c>
      <c r="R841" s="141">
        <f>Q841*H841</f>
        <v>0</v>
      </c>
      <c r="S841" s="141">
        <v>0</v>
      </c>
      <c r="T841" s="142">
        <f>S841*H841</f>
        <v>0</v>
      </c>
      <c r="AR841" s="143" t="s">
        <v>168</v>
      </c>
      <c r="AT841" s="143" t="s">
        <v>146</v>
      </c>
      <c r="AU841" s="143" t="s">
        <v>81</v>
      </c>
      <c r="AY841" s="18" t="s">
        <v>143</v>
      </c>
      <c r="BE841" s="144">
        <f>IF(N841="základní",J841,0)</f>
        <v>4710.42</v>
      </c>
      <c r="BF841" s="144">
        <f>IF(N841="snížená",J841,0)</f>
        <v>0</v>
      </c>
      <c r="BG841" s="144">
        <f>IF(N841="zákl. přenesená",J841,0)</f>
        <v>0</v>
      </c>
      <c r="BH841" s="144">
        <f>IF(N841="sníž. přenesená",J841,0)</f>
        <v>0</v>
      </c>
      <c r="BI841" s="144">
        <f>IF(N841="nulová",J841,0)</f>
        <v>0</v>
      </c>
      <c r="BJ841" s="18" t="s">
        <v>79</v>
      </c>
      <c r="BK841" s="144">
        <f>ROUND(I841*H841,2)</f>
        <v>4710.42</v>
      </c>
      <c r="BL841" s="18" t="s">
        <v>168</v>
      </c>
      <c r="BM841" s="143" t="s">
        <v>2441</v>
      </c>
    </row>
    <row r="842" spans="2:65" s="1" customFormat="1">
      <c r="B842" s="33"/>
      <c r="D842" s="145" t="s">
        <v>152</v>
      </c>
      <c r="F842" s="146" t="s">
        <v>1117</v>
      </c>
      <c r="I842" s="147"/>
      <c r="L842" s="33"/>
      <c r="M842" s="148"/>
      <c r="T842" s="54"/>
      <c r="AT842" s="18" t="s">
        <v>152</v>
      </c>
      <c r="AU842" s="18" t="s">
        <v>81</v>
      </c>
    </row>
    <row r="843" spans="2:65" s="11" customFormat="1" ht="25.95" customHeight="1">
      <c r="B843" s="120"/>
      <c r="D843" s="121" t="s">
        <v>71</v>
      </c>
      <c r="E843" s="122" t="s">
        <v>154</v>
      </c>
      <c r="F843" s="122" t="s">
        <v>322</v>
      </c>
      <c r="I843" s="123"/>
      <c r="J843" s="124">
        <f>BK843</f>
        <v>94293.94</v>
      </c>
      <c r="L843" s="120"/>
      <c r="M843" s="125"/>
      <c r="P843" s="126">
        <f>P844+P857</f>
        <v>0</v>
      </c>
      <c r="R843" s="126">
        <f>R844+R857</f>
        <v>2.2356700000000003</v>
      </c>
      <c r="T843" s="127">
        <f>T844+T857</f>
        <v>0</v>
      </c>
      <c r="AR843" s="121" t="s">
        <v>163</v>
      </c>
      <c r="AT843" s="128" t="s">
        <v>71</v>
      </c>
      <c r="AU843" s="128" t="s">
        <v>72</v>
      </c>
      <c r="AY843" s="121" t="s">
        <v>143</v>
      </c>
      <c r="BK843" s="129">
        <f>BK844+BK857</f>
        <v>94293.94</v>
      </c>
    </row>
    <row r="844" spans="2:65" s="11" customFormat="1" ht="22.8" customHeight="1">
      <c r="B844" s="120"/>
      <c r="D844" s="121" t="s">
        <v>71</v>
      </c>
      <c r="E844" s="130" t="s">
        <v>323</v>
      </c>
      <c r="F844" s="130" t="s">
        <v>324</v>
      </c>
      <c r="I844" s="123"/>
      <c r="J844" s="131">
        <f>BK844</f>
        <v>83963</v>
      </c>
      <c r="L844" s="120"/>
      <c r="M844" s="125"/>
      <c r="P844" s="126">
        <f>SUM(P845:P856)</f>
        <v>0</v>
      </c>
      <c r="R844" s="126">
        <f>SUM(R845:R856)</f>
        <v>0.94567000000000012</v>
      </c>
      <c r="T844" s="127">
        <f>SUM(T845:T856)</f>
        <v>0</v>
      </c>
      <c r="AR844" s="121" t="s">
        <v>163</v>
      </c>
      <c r="AT844" s="128" t="s">
        <v>71</v>
      </c>
      <c r="AU844" s="128" t="s">
        <v>79</v>
      </c>
      <c r="AY844" s="121" t="s">
        <v>143</v>
      </c>
      <c r="BK844" s="129">
        <f>SUM(BK845:BK856)</f>
        <v>83963</v>
      </c>
    </row>
    <row r="845" spans="2:65" s="1" customFormat="1" ht="16.5" customHeight="1">
      <c r="B845" s="33"/>
      <c r="C845" s="132" t="s">
        <v>2442</v>
      </c>
      <c r="D845" s="132" t="s">
        <v>146</v>
      </c>
      <c r="E845" s="133" t="s">
        <v>2443</v>
      </c>
      <c r="F845" s="134" t="s">
        <v>2444</v>
      </c>
      <c r="G845" s="135" t="s">
        <v>260</v>
      </c>
      <c r="H845" s="136">
        <v>11</v>
      </c>
      <c r="I845" s="137">
        <v>1420</v>
      </c>
      <c r="J845" s="138">
        <f>ROUND(I845*H845,2)</f>
        <v>15620</v>
      </c>
      <c r="K845" s="134" t="s">
        <v>150</v>
      </c>
      <c r="L845" s="33"/>
      <c r="M845" s="139" t="s">
        <v>19</v>
      </c>
      <c r="N845" s="140" t="s">
        <v>43</v>
      </c>
      <c r="P845" s="141">
        <f>O845*H845</f>
        <v>0</v>
      </c>
      <c r="Q845" s="141">
        <v>4.6999999999999999E-4</v>
      </c>
      <c r="R845" s="141">
        <f>Q845*H845</f>
        <v>5.1700000000000001E-3</v>
      </c>
      <c r="S845" s="141">
        <v>0</v>
      </c>
      <c r="T845" s="142">
        <f>S845*H845</f>
        <v>0</v>
      </c>
      <c r="AR845" s="143" t="s">
        <v>353</v>
      </c>
      <c r="AT845" s="143" t="s">
        <v>146</v>
      </c>
      <c r="AU845" s="143" t="s">
        <v>81</v>
      </c>
      <c r="AY845" s="18" t="s">
        <v>143</v>
      </c>
      <c r="BE845" s="144">
        <f>IF(N845="základní",J845,0)</f>
        <v>15620</v>
      </c>
      <c r="BF845" s="144">
        <f>IF(N845="snížená",J845,0)</f>
        <v>0</v>
      </c>
      <c r="BG845" s="144">
        <f>IF(N845="zákl. přenesená",J845,0)</f>
        <v>0</v>
      </c>
      <c r="BH845" s="144">
        <f>IF(N845="sníž. přenesená",J845,0)</f>
        <v>0</v>
      </c>
      <c r="BI845" s="144">
        <f>IF(N845="nulová",J845,0)</f>
        <v>0</v>
      </c>
      <c r="BJ845" s="18" t="s">
        <v>79</v>
      </c>
      <c r="BK845" s="144">
        <f>ROUND(I845*H845,2)</f>
        <v>15620</v>
      </c>
      <c r="BL845" s="18" t="s">
        <v>353</v>
      </c>
      <c r="BM845" s="143" t="s">
        <v>2445</v>
      </c>
    </row>
    <row r="846" spans="2:65" s="1" customFormat="1">
      <c r="B846" s="33"/>
      <c r="D846" s="145" t="s">
        <v>152</v>
      </c>
      <c r="F846" s="146" t="s">
        <v>2446</v>
      </c>
      <c r="I846" s="147"/>
      <c r="L846" s="33"/>
      <c r="M846" s="148"/>
      <c r="T846" s="54"/>
      <c r="AT846" s="18" t="s">
        <v>152</v>
      </c>
      <c r="AU846" s="18" t="s">
        <v>81</v>
      </c>
    </row>
    <row r="847" spans="2:65" s="12" customFormat="1">
      <c r="B847" s="159"/>
      <c r="D847" s="160" t="s">
        <v>158</v>
      </c>
      <c r="E847" s="161" t="s">
        <v>19</v>
      </c>
      <c r="F847" s="162" t="s">
        <v>1131</v>
      </c>
      <c r="H847" s="161" t="s">
        <v>19</v>
      </c>
      <c r="I847" s="163"/>
      <c r="L847" s="159"/>
      <c r="M847" s="164"/>
      <c r="T847" s="165"/>
      <c r="AT847" s="161" t="s">
        <v>158</v>
      </c>
      <c r="AU847" s="161" t="s">
        <v>81</v>
      </c>
      <c r="AV847" s="12" t="s">
        <v>79</v>
      </c>
      <c r="AW847" s="12" t="s">
        <v>33</v>
      </c>
      <c r="AX847" s="12" t="s">
        <v>72</v>
      </c>
      <c r="AY847" s="161" t="s">
        <v>143</v>
      </c>
    </row>
    <row r="848" spans="2:65" s="12" customFormat="1">
      <c r="B848" s="159"/>
      <c r="D848" s="160" t="s">
        <v>158</v>
      </c>
      <c r="E848" s="161" t="s">
        <v>19</v>
      </c>
      <c r="F848" s="162" t="s">
        <v>161</v>
      </c>
      <c r="H848" s="161" t="s">
        <v>19</v>
      </c>
      <c r="I848" s="163"/>
      <c r="L848" s="159"/>
      <c r="M848" s="164"/>
      <c r="T848" s="165"/>
      <c r="AT848" s="161" t="s">
        <v>158</v>
      </c>
      <c r="AU848" s="161" t="s">
        <v>81</v>
      </c>
      <c r="AV848" s="12" t="s">
        <v>79</v>
      </c>
      <c r="AW848" s="12" t="s">
        <v>33</v>
      </c>
      <c r="AX848" s="12" t="s">
        <v>72</v>
      </c>
      <c r="AY848" s="161" t="s">
        <v>143</v>
      </c>
    </row>
    <row r="849" spans="2:65" s="12" customFormat="1">
      <c r="B849" s="159"/>
      <c r="D849" s="160" t="s">
        <v>158</v>
      </c>
      <c r="E849" s="161" t="s">
        <v>19</v>
      </c>
      <c r="F849" s="162" t="s">
        <v>2447</v>
      </c>
      <c r="H849" s="161" t="s">
        <v>19</v>
      </c>
      <c r="I849" s="163"/>
      <c r="L849" s="159"/>
      <c r="M849" s="164"/>
      <c r="T849" s="165"/>
      <c r="AT849" s="161" t="s">
        <v>158</v>
      </c>
      <c r="AU849" s="161" t="s">
        <v>81</v>
      </c>
      <c r="AV849" s="12" t="s">
        <v>79</v>
      </c>
      <c r="AW849" s="12" t="s">
        <v>33</v>
      </c>
      <c r="AX849" s="12" t="s">
        <v>72</v>
      </c>
      <c r="AY849" s="161" t="s">
        <v>143</v>
      </c>
    </row>
    <row r="850" spans="2:65" s="12" customFormat="1">
      <c r="B850" s="159"/>
      <c r="D850" s="160" t="s">
        <v>158</v>
      </c>
      <c r="E850" s="161" t="s">
        <v>19</v>
      </c>
      <c r="F850" s="162" t="s">
        <v>2448</v>
      </c>
      <c r="H850" s="161" t="s">
        <v>19</v>
      </c>
      <c r="I850" s="163"/>
      <c r="L850" s="159"/>
      <c r="M850" s="164"/>
      <c r="T850" s="165"/>
      <c r="AT850" s="161" t="s">
        <v>158</v>
      </c>
      <c r="AU850" s="161" t="s">
        <v>81</v>
      </c>
      <c r="AV850" s="12" t="s">
        <v>79</v>
      </c>
      <c r="AW850" s="12" t="s">
        <v>33</v>
      </c>
      <c r="AX850" s="12" t="s">
        <v>72</v>
      </c>
      <c r="AY850" s="161" t="s">
        <v>143</v>
      </c>
    </row>
    <row r="851" spans="2:65" s="13" customFormat="1">
      <c r="B851" s="166"/>
      <c r="D851" s="160" t="s">
        <v>158</v>
      </c>
      <c r="E851" s="167" t="s">
        <v>19</v>
      </c>
      <c r="F851" s="168" t="s">
        <v>1724</v>
      </c>
      <c r="H851" s="169">
        <v>11</v>
      </c>
      <c r="I851" s="170"/>
      <c r="L851" s="166"/>
      <c r="M851" s="171"/>
      <c r="T851" s="172"/>
      <c r="AT851" s="167" t="s">
        <v>158</v>
      </c>
      <c r="AU851" s="167" t="s">
        <v>81</v>
      </c>
      <c r="AV851" s="13" t="s">
        <v>81</v>
      </c>
      <c r="AW851" s="13" t="s">
        <v>33</v>
      </c>
      <c r="AX851" s="13" t="s">
        <v>79</v>
      </c>
      <c r="AY851" s="167" t="s">
        <v>143</v>
      </c>
    </row>
    <row r="852" spans="2:65" s="1" customFormat="1" ht="16.5" customHeight="1">
      <c r="B852" s="33"/>
      <c r="C852" s="149" t="s">
        <v>2449</v>
      </c>
      <c r="D852" s="149" t="s">
        <v>154</v>
      </c>
      <c r="E852" s="150" t="s">
        <v>2450</v>
      </c>
      <c r="F852" s="151" t="s">
        <v>2451</v>
      </c>
      <c r="G852" s="152" t="s">
        <v>260</v>
      </c>
      <c r="H852" s="153">
        <v>11</v>
      </c>
      <c r="I852" s="154">
        <v>5750</v>
      </c>
      <c r="J852" s="155">
        <f>ROUND(I852*H852,2)</f>
        <v>63250</v>
      </c>
      <c r="K852" s="151" t="s">
        <v>19</v>
      </c>
      <c r="L852" s="156"/>
      <c r="M852" s="157" t="s">
        <v>19</v>
      </c>
      <c r="N852" s="158" t="s">
        <v>43</v>
      </c>
      <c r="P852" s="141">
        <f>O852*H852</f>
        <v>0</v>
      </c>
      <c r="Q852" s="141">
        <v>8.5500000000000007E-2</v>
      </c>
      <c r="R852" s="141">
        <f>Q852*H852</f>
        <v>0.94050000000000011</v>
      </c>
      <c r="S852" s="141">
        <v>0</v>
      </c>
      <c r="T852" s="142">
        <f>S852*H852</f>
        <v>0</v>
      </c>
      <c r="AR852" s="143" t="s">
        <v>1135</v>
      </c>
      <c r="AT852" s="143" t="s">
        <v>154</v>
      </c>
      <c r="AU852" s="143" t="s">
        <v>81</v>
      </c>
      <c r="AY852" s="18" t="s">
        <v>143</v>
      </c>
      <c r="BE852" s="144">
        <f>IF(N852="základní",J852,0)</f>
        <v>63250</v>
      </c>
      <c r="BF852" s="144">
        <f>IF(N852="snížená",J852,0)</f>
        <v>0</v>
      </c>
      <c r="BG852" s="144">
        <f>IF(N852="zákl. přenesená",J852,0)</f>
        <v>0</v>
      </c>
      <c r="BH852" s="144">
        <f>IF(N852="sníž. přenesená",J852,0)</f>
        <v>0</v>
      </c>
      <c r="BI852" s="144">
        <f>IF(N852="nulová",J852,0)</f>
        <v>0</v>
      </c>
      <c r="BJ852" s="18" t="s">
        <v>79</v>
      </c>
      <c r="BK852" s="144">
        <f>ROUND(I852*H852,2)</f>
        <v>63250</v>
      </c>
      <c r="BL852" s="18" t="s">
        <v>1135</v>
      </c>
      <c r="BM852" s="143" t="s">
        <v>2452</v>
      </c>
    </row>
    <row r="853" spans="2:65" s="1" customFormat="1" ht="21.75" customHeight="1">
      <c r="B853" s="33"/>
      <c r="C853" s="132" t="s">
        <v>2453</v>
      </c>
      <c r="D853" s="132" t="s">
        <v>146</v>
      </c>
      <c r="E853" s="133" t="s">
        <v>2049</v>
      </c>
      <c r="F853" s="134" t="s">
        <v>2050</v>
      </c>
      <c r="G853" s="135" t="s">
        <v>260</v>
      </c>
      <c r="H853" s="136">
        <v>11</v>
      </c>
      <c r="I853" s="137">
        <v>463</v>
      </c>
      <c r="J853" s="138">
        <f>ROUND(I853*H853,2)</f>
        <v>5093</v>
      </c>
      <c r="K853" s="134" t="s">
        <v>150</v>
      </c>
      <c r="L853" s="33"/>
      <c r="M853" s="139" t="s">
        <v>19</v>
      </c>
      <c r="N853" s="140" t="s">
        <v>43</v>
      </c>
      <c r="P853" s="141">
        <f>O853*H853</f>
        <v>0</v>
      </c>
      <c r="Q853" s="141">
        <v>0</v>
      </c>
      <c r="R853" s="141">
        <f>Q853*H853</f>
        <v>0</v>
      </c>
      <c r="S853" s="141">
        <v>0</v>
      </c>
      <c r="T853" s="142">
        <f>S853*H853</f>
        <v>0</v>
      </c>
      <c r="AR853" s="143" t="s">
        <v>353</v>
      </c>
      <c r="AT853" s="143" t="s">
        <v>146</v>
      </c>
      <c r="AU853" s="143" t="s">
        <v>81</v>
      </c>
      <c r="AY853" s="18" t="s">
        <v>143</v>
      </c>
      <c r="BE853" s="144">
        <f>IF(N853="základní",J853,0)</f>
        <v>5093</v>
      </c>
      <c r="BF853" s="144">
        <f>IF(N853="snížená",J853,0)</f>
        <v>0</v>
      </c>
      <c r="BG853" s="144">
        <f>IF(N853="zákl. přenesená",J853,0)</f>
        <v>0</v>
      </c>
      <c r="BH853" s="144">
        <f>IF(N853="sníž. přenesená",J853,0)</f>
        <v>0</v>
      </c>
      <c r="BI853" s="144">
        <f>IF(N853="nulová",J853,0)</f>
        <v>0</v>
      </c>
      <c r="BJ853" s="18" t="s">
        <v>79</v>
      </c>
      <c r="BK853" s="144">
        <f>ROUND(I853*H853,2)</f>
        <v>5093</v>
      </c>
      <c r="BL853" s="18" t="s">
        <v>353</v>
      </c>
      <c r="BM853" s="143" t="s">
        <v>2454</v>
      </c>
    </row>
    <row r="854" spans="2:65" s="1" customFormat="1">
      <c r="B854" s="33"/>
      <c r="D854" s="145" t="s">
        <v>152</v>
      </c>
      <c r="F854" s="146" t="s">
        <v>2052</v>
      </c>
      <c r="I854" s="147"/>
      <c r="L854" s="33"/>
      <c r="M854" s="148"/>
      <c r="T854" s="54"/>
      <c r="AT854" s="18" t="s">
        <v>152</v>
      </c>
      <c r="AU854" s="18" t="s">
        <v>81</v>
      </c>
    </row>
    <row r="855" spans="2:65" s="12" customFormat="1">
      <c r="B855" s="159"/>
      <c r="D855" s="160" t="s">
        <v>158</v>
      </c>
      <c r="E855" s="161" t="s">
        <v>19</v>
      </c>
      <c r="F855" s="162" t="s">
        <v>2053</v>
      </c>
      <c r="H855" s="161" t="s">
        <v>19</v>
      </c>
      <c r="I855" s="163"/>
      <c r="L855" s="159"/>
      <c r="M855" s="164"/>
      <c r="T855" s="165"/>
      <c r="AT855" s="161" t="s">
        <v>158</v>
      </c>
      <c r="AU855" s="161" t="s">
        <v>81</v>
      </c>
      <c r="AV855" s="12" t="s">
        <v>79</v>
      </c>
      <c r="AW855" s="12" t="s">
        <v>33</v>
      </c>
      <c r="AX855" s="12" t="s">
        <v>72</v>
      </c>
      <c r="AY855" s="161" t="s">
        <v>143</v>
      </c>
    </row>
    <row r="856" spans="2:65" s="13" customFormat="1">
      <c r="B856" s="166"/>
      <c r="D856" s="160" t="s">
        <v>158</v>
      </c>
      <c r="E856" s="167" t="s">
        <v>19</v>
      </c>
      <c r="F856" s="168" t="s">
        <v>1724</v>
      </c>
      <c r="H856" s="169">
        <v>11</v>
      </c>
      <c r="I856" s="170"/>
      <c r="L856" s="166"/>
      <c r="M856" s="171"/>
      <c r="T856" s="172"/>
      <c r="AT856" s="167" t="s">
        <v>158</v>
      </c>
      <c r="AU856" s="167" t="s">
        <v>81</v>
      </c>
      <c r="AV856" s="13" t="s">
        <v>81</v>
      </c>
      <c r="AW856" s="13" t="s">
        <v>33</v>
      </c>
      <c r="AX856" s="13" t="s">
        <v>79</v>
      </c>
      <c r="AY856" s="167" t="s">
        <v>143</v>
      </c>
    </row>
    <row r="857" spans="2:65" s="11" customFormat="1" ht="22.8" customHeight="1">
      <c r="B857" s="120"/>
      <c r="D857" s="121" t="s">
        <v>71</v>
      </c>
      <c r="E857" s="130" t="s">
        <v>2455</v>
      </c>
      <c r="F857" s="130" t="s">
        <v>2456</v>
      </c>
      <c r="I857" s="123"/>
      <c r="J857" s="131">
        <f>BK857</f>
        <v>10330.939999999999</v>
      </c>
      <c r="L857" s="120"/>
      <c r="M857" s="125"/>
      <c r="P857" s="126">
        <f>SUM(P858:P868)</f>
        <v>0</v>
      </c>
      <c r="R857" s="126">
        <f>SUM(R858:R868)</f>
        <v>1.29</v>
      </c>
      <c r="T857" s="127">
        <f>SUM(T858:T868)</f>
        <v>0</v>
      </c>
      <c r="AR857" s="121" t="s">
        <v>163</v>
      </c>
      <c r="AT857" s="128" t="s">
        <v>71</v>
      </c>
      <c r="AU857" s="128" t="s">
        <v>79</v>
      </c>
      <c r="AY857" s="121" t="s">
        <v>143</v>
      </c>
      <c r="BK857" s="129">
        <f>SUM(BK858:BK868)</f>
        <v>10330.939999999999</v>
      </c>
    </row>
    <row r="858" spans="2:65" s="1" customFormat="1" ht="24.15" customHeight="1">
      <c r="B858" s="33"/>
      <c r="C858" s="132" t="s">
        <v>2457</v>
      </c>
      <c r="D858" s="132" t="s">
        <v>146</v>
      </c>
      <c r="E858" s="133" t="s">
        <v>2458</v>
      </c>
      <c r="F858" s="134" t="s">
        <v>2459</v>
      </c>
      <c r="G858" s="135" t="s">
        <v>260</v>
      </c>
      <c r="H858" s="136">
        <v>10</v>
      </c>
      <c r="I858" s="137">
        <v>215</v>
      </c>
      <c r="J858" s="138">
        <f>ROUND(I858*H858,2)</f>
        <v>2150</v>
      </c>
      <c r="K858" s="134" t="s">
        <v>150</v>
      </c>
      <c r="L858" s="33"/>
      <c r="M858" s="139" t="s">
        <v>19</v>
      </c>
      <c r="N858" s="140" t="s">
        <v>43</v>
      </c>
      <c r="P858" s="141">
        <f>O858*H858</f>
        <v>0</v>
      </c>
      <c r="Q858" s="141">
        <v>0</v>
      </c>
      <c r="R858" s="141">
        <f>Q858*H858</f>
        <v>0</v>
      </c>
      <c r="S858" s="141">
        <v>0</v>
      </c>
      <c r="T858" s="142">
        <f>S858*H858</f>
        <v>0</v>
      </c>
      <c r="AR858" s="143" t="s">
        <v>353</v>
      </c>
      <c r="AT858" s="143" t="s">
        <v>146</v>
      </c>
      <c r="AU858" s="143" t="s">
        <v>81</v>
      </c>
      <c r="AY858" s="18" t="s">
        <v>143</v>
      </c>
      <c r="BE858" s="144">
        <f>IF(N858="základní",J858,0)</f>
        <v>2150</v>
      </c>
      <c r="BF858" s="144">
        <f>IF(N858="snížená",J858,0)</f>
        <v>0</v>
      </c>
      <c r="BG858" s="144">
        <f>IF(N858="zákl. přenesená",J858,0)</f>
        <v>0</v>
      </c>
      <c r="BH858" s="144">
        <f>IF(N858="sníž. přenesená",J858,0)</f>
        <v>0</v>
      </c>
      <c r="BI858" s="144">
        <f>IF(N858="nulová",J858,0)</f>
        <v>0</v>
      </c>
      <c r="BJ858" s="18" t="s">
        <v>79</v>
      </c>
      <c r="BK858" s="144">
        <f>ROUND(I858*H858,2)</f>
        <v>2150</v>
      </c>
      <c r="BL858" s="18" t="s">
        <v>353</v>
      </c>
      <c r="BM858" s="143" t="s">
        <v>2460</v>
      </c>
    </row>
    <row r="859" spans="2:65" s="1" customFormat="1">
      <c r="B859" s="33"/>
      <c r="D859" s="145" t="s">
        <v>152</v>
      </c>
      <c r="F859" s="146" t="s">
        <v>2461</v>
      </c>
      <c r="I859" s="147"/>
      <c r="L859" s="33"/>
      <c r="M859" s="148"/>
      <c r="T859" s="54"/>
      <c r="AT859" s="18" t="s">
        <v>152</v>
      </c>
      <c r="AU859" s="18" t="s">
        <v>81</v>
      </c>
    </row>
    <row r="860" spans="2:65" s="13" customFormat="1">
      <c r="B860" s="166"/>
      <c r="D860" s="160" t="s">
        <v>158</v>
      </c>
      <c r="E860" s="167" t="s">
        <v>19</v>
      </c>
      <c r="F860" s="168" t="s">
        <v>2462</v>
      </c>
      <c r="H860" s="169">
        <v>10</v>
      </c>
      <c r="I860" s="170"/>
      <c r="L860" s="166"/>
      <c r="M860" s="171"/>
      <c r="T860" s="172"/>
      <c r="AT860" s="167" t="s">
        <v>158</v>
      </c>
      <c r="AU860" s="167" t="s">
        <v>81</v>
      </c>
      <c r="AV860" s="13" t="s">
        <v>81</v>
      </c>
      <c r="AW860" s="13" t="s">
        <v>33</v>
      </c>
      <c r="AX860" s="13" t="s">
        <v>79</v>
      </c>
      <c r="AY860" s="167" t="s">
        <v>143</v>
      </c>
    </row>
    <row r="861" spans="2:65" s="1" customFormat="1" ht="24.15" customHeight="1">
      <c r="B861" s="33"/>
      <c r="C861" s="132" t="s">
        <v>2463</v>
      </c>
      <c r="D861" s="132" t="s">
        <v>146</v>
      </c>
      <c r="E861" s="133" t="s">
        <v>2464</v>
      </c>
      <c r="F861" s="134" t="s">
        <v>2465</v>
      </c>
      <c r="G861" s="135" t="s">
        <v>149</v>
      </c>
      <c r="H861" s="136">
        <v>5</v>
      </c>
      <c r="I861" s="137">
        <v>1240</v>
      </c>
      <c r="J861" s="138">
        <f>ROUND(I861*H861,2)</f>
        <v>6200</v>
      </c>
      <c r="K861" s="134" t="s">
        <v>150</v>
      </c>
      <c r="L861" s="33"/>
      <c r="M861" s="139" t="s">
        <v>19</v>
      </c>
      <c r="N861" s="140" t="s">
        <v>43</v>
      </c>
      <c r="P861" s="141">
        <f>O861*H861</f>
        <v>0</v>
      </c>
      <c r="Q861" s="141">
        <v>0.19400000000000001</v>
      </c>
      <c r="R861" s="141">
        <f>Q861*H861</f>
        <v>0.97</v>
      </c>
      <c r="S861" s="141">
        <v>0</v>
      </c>
      <c r="T861" s="142">
        <f>S861*H861</f>
        <v>0</v>
      </c>
      <c r="AR861" s="143" t="s">
        <v>353</v>
      </c>
      <c r="AT861" s="143" t="s">
        <v>146</v>
      </c>
      <c r="AU861" s="143" t="s">
        <v>81</v>
      </c>
      <c r="AY861" s="18" t="s">
        <v>143</v>
      </c>
      <c r="BE861" s="144">
        <f>IF(N861="základní",J861,0)</f>
        <v>6200</v>
      </c>
      <c r="BF861" s="144">
        <f>IF(N861="snížená",J861,0)</f>
        <v>0</v>
      </c>
      <c r="BG861" s="144">
        <f>IF(N861="zákl. přenesená",J861,0)</f>
        <v>0</v>
      </c>
      <c r="BH861" s="144">
        <f>IF(N861="sníž. přenesená",J861,0)</f>
        <v>0</v>
      </c>
      <c r="BI861" s="144">
        <f>IF(N861="nulová",J861,0)</f>
        <v>0</v>
      </c>
      <c r="BJ861" s="18" t="s">
        <v>79</v>
      </c>
      <c r="BK861" s="144">
        <f>ROUND(I861*H861,2)</f>
        <v>6200</v>
      </c>
      <c r="BL861" s="18" t="s">
        <v>353</v>
      </c>
      <c r="BM861" s="143" t="s">
        <v>2466</v>
      </c>
    </row>
    <row r="862" spans="2:65" s="1" customFormat="1">
      <c r="B862" s="33"/>
      <c r="D862" s="145" t="s">
        <v>152</v>
      </c>
      <c r="F862" s="146" t="s">
        <v>2467</v>
      </c>
      <c r="I862" s="147"/>
      <c r="L862" s="33"/>
      <c r="M862" s="148"/>
      <c r="T862" s="54"/>
      <c r="AT862" s="18" t="s">
        <v>152</v>
      </c>
      <c r="AU862" s="18" t="s">
        <v>81</v>
      </c>
    </row>
    <row r="863" spans="2:65" s="1" customFormat="1" ht="16.5" customHeight="1">
      <c r="B863" s="33"/>
      <c r="C863" s="149" t="s">
        <v>2468</v>
      </c>
      <c r="D863" s="149" t="s">
        <v>154</v>
      </c>
      <c r="E863" s="150" t="s">
        <v>2469</v>
      </c>
      <c r="F863" s="151" t="s">
        <v>2470</v>
      </c>
      <c r="G863" s="152" t="s">
        <v>149</v>
      </c>
      <c r="H863" s="153">
        <v>20</v>
      </c>
      <c r="I863" s="154">
        <v>79.599999999999994</v>
      </c>
      <c r="J863" s="155">
        <f>ROUND(I863*H863,2)</f>
        <v>1592</v>
      </c>
      <c r="K863" s="151" t="s">
        <v>150</v>
      </c>
      <c r="L863" s="156"/>
      <c r="M863" s="157" t="s">
        <v>19</v>
      </c>
      <c r="N863" s="158" t="s">
        <v>43</v>
      </c>
      <c r="P863" s="141">
        <f>O863*H863</f>
        <v>0</v>
      </c>
      <c r="Q863" s="141">
        <v>1.6E-2</v>
      </c>
      <c r="R863" s="141">
        <f>Q863*H863</f>
        <v>0.32</v>
      </c>
      <c r="S863" s="141">
        <v>0</v>
      </c>
      <c r="T863" s="142">
        <f>S863*H863</f>
        <v>0</v>
      </c>
      <c r="AR863" s="143" t="s">
        <v>2471</v>
      </c>
      <c r="AT863" s="143" t="s">
        <v>154</v>
      </c>
      <c r="AU863" s="143" t="s">
        <v>81</v>
      </c>
      <c r="AY863" s="18" t="s">
        <v>143</v>
      </c>
      <c r="BE863" s="144">
        <f>IF(N863="základní",J863,0)</f>
        <v>1592</v>
      </c>
      <c r="BF863" s="144">
        <f>IF(N863="snížená",J863,0)</f>
        <v>0</v>
      </c>
      <c r="BG863" s="144">
        <f>IF(N863="zákl. přenesená",J863,0)</f>
        <v>0</v>
      </c>
      <c r="BH863" s="144">
        <f>IF(N863="sníž. přenesená",J863,0)</f>
        <v>0</v>
      </c>
      <c r="BI863" s="144">
        <f>IF(N863="nulová",J863,0)</f>
        <v>0</v>
      </c>
      <c r="BJ863" s="18" t="s">
        <v>79</v>
      </c>
      <c r="BK863" s="144">
        <f>ROUND(I863*H863,2)</f>
        <v>1592</v>
      </c>
      <c r="BL863" s="18" t="s">
        <v>353</v>
      </c>
      <c r="BM863" s="143" t="s">
        <v>2472</v>
      </c>
    </row>
    <row r="864" spans="2:65" s="13" customFormat="1">
      <c r="B864" s="166"/>
      <c r="D864" s="160" t="s">
        <v>158</v>
      </c>
      <c r="F864" s="168" t="s">
        <v>2473</v>
      </c>
      <c r="H864" s="169">
        <v>20</v>
      </c>
      <c r="I864" s="170"/>
      <c r="L864" s="166"/>
      <c r="M864" s="171"/>
      <c r="T864" s="172"/>
      <c r="AT864" s="167" t="s">
        <v>158</v>
      </c>
      <c r="AU864" s="167" t="s">
        <v>81</v>
      </c>
      <c r="AV864" s="13" t="s">
        <v>81</v>
      </c>
      <c r="AW864" s="13" t="s">
        <v>4</v>
      </c>
      <c r="AX864" s="13" t="s">
        <v>79</v>
      </c>
      <c r="AY864" s="167" t="s">
        <v>143</v>
      </c>
    </row>
    <row r="865" spans="2:65" s="1" customFormat="1" ht="16.5" customHeight="1">
      <c r="B865" s="33"/>
      <c r="C865" s="132" t="s">
        <v>2474</v>
      </c>
      <c r="D865" s="132" t="s">
        <v>146</v>
      </c>
      <c r="E865" s="133" t="s">
        <v>2475</v>
      </c>
      <c r="F865" s="134" t="s">
        <v>2476</v>
      </c>
      <c r="G865" s="135" t="s">
        <v>285</v>
      </c>
      <c r="H865" s="136">
        <v>1.29</v>
      </c>
      <c r="I865" s="137">
        <v>289</v>
      </c>
      <c r="J865" s="138">
        <f>ROUND(I865*H865,2)</f>
        <v>372.81</v>
      </c>
      <c r="K865" s="134" t="s">
        <v>150</v>
      </c>
      <c r="L865" s="33"/>
      <c r="M865" s="139" t="s">
        <v>19</v>
      </c>
      <c r="N865" s="140" t="s">
        <v>43</v>
      </c>
      <c r="P865" s="141">
        <f>O865*H865</f>
        <v>0</v>
      </c>
      <c r="Q865" s="141">
        <v>0</v>
      </c>
      <c r="R865" s="141">
        <f>Q865*H865</f>
        <v>0</v>
      </c>
      <c r="S865" s="141">
        <v>0</v>
      </c>
      <c r="T865" s="142">
        <f>S865*H865</f>
        <v>0</v>
      </c>
      <c r="AR865" s="143" t="s">
        <v>353</v>
      </c>
      <c r="AT865" s="143" t="s">
        <v>146</v>
      </c>
      <c r="AU865" s="143" t="s">
        <v>81</v>
      </c>
      <c r="AY865" s="18" t="s">
        <v>143</v>
      </c>
      <c r="BE865" s="144">
        <f>IF(N865="základní",J865,0)</f>
        <v>372.81</v>
      </c>
      <c r="BF865" s="144">
        <f>IF(N865="snížená",J865,0)</f>
        <v>0</v>
      </c>
      <c r="BG865" s="144">
        <f>IF(N865="zákl. přenesená",J865,0)</f>
        <v>0</v>
      </c>
      <c r="BH865" s="144">
        <f>IF(N865="sníž. přenesená",J865,0)</f>
        <v>0</v>
      </c>
      <c r="BI865" s="144">
        <f>IF(N865="nulová",J865,0)</f>
        <v>0</v>
      </c>
      <c r="BJ865" s="18" t="s">
        <v>79</v>
      </c>
      <c r="BK865" s="144">
        <f>ROUND(I865*H865,2)</f>
        <v>372.81</v>
      </c>
      <c r="BL865" s="18" t="s">
        <v>353</v>
      </c>
      <c r="BM865" s="143" t="s">
        <v>2477</v>
      </c>
    </row>
    <row r="866" spans="2:65" s="1" customFormat="1">
      <c r="B866" s="33"/>
      <c r="D866" s="145" t="s">
        <v>152</v>
      </c>
      <c r="F866" s="146" t="s">
        <v>2478</v>
      </c>
      <c r="I866" s="147"/>
      <c r="L866" s="33"/>
      <c r="M866" s="148"/>
      <c r="T866" s="54"/>
      <c r="AT866" s="18" t="s">
        <v>152</v>
      </c>
      <c r="AU866" s="18" t="s">
        <v>81</v>
      </c>
    </row>
    <row r="867" spans="2:65" s="1" customFormat="1" ht="24.15" customHeight="1">
      <c r="B867" s="33"/>
      <c r="C867" s="132" t="s">
        <v>2479</v>
      </c>
      <c r="D867" s="132" t="s">
        <v>146</v>
      </c>
      <c r="E867" s="133" t="s">
        <v>2480</v>
      </c>
      <c r="F867" s="134" t="s">
        <v>2481</v>
      </c>
      <c r="G867" s="135" t="s">
        <v>285</v>
      </c>
      <c r="H867" s="136">
        <v>1.29</v>
      </c>
      <c r="I867" s="137">
        <v>12.5</v>
      </c>
      <c r="J867" s="138">
        <f>ROUND(I867*H867,2)</f>
        <v>16.13</v>
      </c>
      <c r="K867" s="134" t="s">
        <v>150</v>
      </c>
      <c r="L867" s="33"/>
      <c r="M867" s="139" t="s">
        <v>19</v>
      </c>
      <c r="N867" s="140" t="s">
        <v>43</v>
      </c>
      <c r="P867" s="141">
        <f>O867*H867</f>
        <v>0</v>
      </c>
      <c r="Q867" s="141">
        <v>0</v>
      </c>
      <c r="R867" s="141">
        <f>Q867*H867</f>
        <v>0</v>
      </c>
      <c r="S867" s="141">
        <v>0</v>
      </c>
      <c r="T867" s="142">
        <f>S867*H867</f>
        <v>0</v>
      </c>
      <c r="AR867" s="143" t="s">
        <v>353</v>
      </c>
      <c r="AT867" s="143" t="s">
        <v>146</v>
      </c>
      <c r="AU867" s="143" t="s">
        <v>81</v>
      </c>
      <c r="AY867" s="18" t="s">
        <v>143</v>
      </c>
      <c r="BE867" s="144">
        <f>IF(N867="základní",J867,0)</f>
        <v>16.13</v>
      </c>
      <c r="BF867" s="144">
        <f>IF(N867="snížená",J867,0)</f>
        <v>0</v>
      </c>
      <c r="BG867" s="144">
        <f>IF(N867="zákl. přenesená",J867,0)</f>
        <v>0</v>
      </c>
      <c r="BH867" s="144">
        <f>IF(N867="sníž. přenesená",J867,0)</f>
        <v>0</v>
      </c>
      <c r="BI867" s="144">
        <f>IF(N867="nulová",J867,0)</f>
        <v>0</v>
      </c>
      <c r="BJ867" s="18" t="s">
        <v>79</v>
      </c>
      <c r="BK867" s="144">
        <f>ROUND(I867*H867,2)</f>
        <v>16.13</v>
      </c>
      <c r="BL867" s="18" t="s">
        <v>353</v>
      </c>
      <c r="BM867" s="143" t="s">
        <v>2482</v>
      </c>
    </row>
    <row r="868" spans="2:65" s="1" customFormat="1">
      <c r="B868" s="33"/>
      <c r="D868" s="145" t="s">
        <v>152</v>
      </c>
      <c r="F868" s="146" t="s">
        <v>2483</v>
      </c>
      <c r="I868" s="147"/>
      <c r="L868" s="33"/>
      <c r="M868" s="196"/>
      <c r="N868" s="197"/>
      <c r="O868" s="197"/>
      <c r="P868" s="197"/>
      <c r="Q868" s="197"/>
      <c r="R868" s="197"/>
      <c r="S868" s="197"/>
      <c r="T868" s="198"/>
      <c r="AT868" s="18" t="s">
        <v>152</v>
      </c>
      <c r="AU868" s="18" t="s">
        <v>81</v>
      </c>
    </row>
    <row r="869" spans="2:65" s="1" customFormat="1" ht="6.9" customHeight="1">
      <c r="B869" s="42"/>
      <c r="C869" s="43"/>
      <c r="D869" s="43"/>
      <c r="E869" s="43"/>
      <c r="F869" s="43"/>
      <c r="G869" s="43"/>
      <c r="H869" s="43"/>
      <c r="I869" s="43"/>
      <c r="J869" s="43"/>
      <c r="K869" s="43"/>
      <c r="L869" s="33"/>
    </row>
  </sheetData>
  <sheetProtection algorithmName="SHA-512" hashValue="S+6oQ+unspGhQ0LGnyEqlNKBPwVuxDbbT3sh+uaEAtnNey8587xmWQbCPRLzOPqf7u8V2GMMu4l/83kt2z6Pag==" saltValue="Vm8yO4MjdjII2m5IghQKCaZ5kVFakTHZc9rKir+HRMMubmLaoKygFystMeYCzG0mOIQ3+lHaibGIb62a5BXIsA==" spinCount="100000" sheet="1" objects="1" scenarios="1" formatColumns="0" formatRows="0" autoFilter="0"/>
  <autoFilter ref="C90:K868" xr:uid="{00000000-0009-0000-0000-000006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600-000000000000}"/>
    <hyperlink ref="F101" r:id="rId2" xr:uid="{00000000-0004-0000-0600-000001000000}"/>
    <hyperlink ref="F112" r:id="rId3" xr:uid="{00000000-0004-0000-0600-000002000000}"/>
    <hyperlink ref="F114" r:id="rId4" xr:uid="{00000000-0004-0000-0600-000003000000}"/>
    <hyperlink ref="F120" r:id="rId5" xr:uid="{00000000-0004-0000-0600-000004000000}"/>
    <hyperlink ref="F135" r:id="rId6" xr:uid="{00000000-0004-0000-0600-000005000000}"/>
    <hyperlink ref="F137" r:id="rId7" xr:uid="{00000000-0004-0000-0600-000006000000}"/>
    <hyperlink ref="F139" r:id="rId8" xr:uid="{00000000-0004-0000-0600-000007000000}"/>
    <hyperlink ref="F144" r:id="rId9" xr:uid="{00000000-0004-0000-0600-000008000000}"/>
    <hyperlink ref="F149" r:id="rId10" xr:uid="{00000000-0004-0000-0600-000009000000}"/>
    <hyperlink ref="F159" r:id="rId11" xr:uid="{00000000-0004-0000-0600-00000A000000}"/>
    <hyperlink ref="F170" r:id="rId12" xr:uid="{00000000-0004-0000-0600-00000B000000}"/>
    <hyperlink ref="F179" r:id="rId13" xr:uid="{00000000-0004-0000-0600-00000C000000}"/>
    <hyperlink ref="F183" r:id="rId14" xr:uid="{00000000-0004-0000-0600-00000D000000}"/>
    <hyperlink ref="F187" r:id="rId15" xr:uid="{00000000-0004-0000-0600-00000E000000}"/>
    <hyperlink ref="F191" r:id="rId16" xr:uid="{00000000-0004-0000-0600-00000F000000}"/>
    <hyperlink ref="F195" r:id="rId17" xr:uid="{00000000-0004-0000-0600-000010000000}"/>
    <hyperlink ref="F199" r:id="rId18" xr:uid="{00000000-0004-0000-0600-000011000000}"/>
    <hyperlink ref="F203" r:id="rId19" xr:uid="{00000000-0004-0000-0600-000012000000}"/>
    <hyperlink ref="F207" r:id="rId20" xr:uid="{00000000-0004-0000-0600-000013000000}"/>
    <hyperlink ref="F211" r:id="rId21" xr:uid="{00000000-0004-0000-0600-000014000000}"/>
    <hyperlink ref="F215" r:id="rId22" xr:uid="{00000000-0004-0000-0600-000015000000}"/>
    <hyperlink ref="F219" r:id="rId23" xr:uid="{00000000-0004-0000-0600-000016000000}"/>
    <hyperlink ref="F226" r:id="rId24" xr:uid="{00000000-0004-0000-0600-000017000000}"/>
    <hyperlink ref="F244" r:id="rId25" xr:uid="{00000000-0004-0000-0600-000018000000}"/>
    <hyperlink ref="F251" r:id="rId26" xr:uid="{00000000-0004-0000-0600-000019000000}"/>
    <hyperlink ref="F255" r:id="rId27" xr:uid="{00000000-0004-0000-0600-00001A000000}"/>
    <hyperlink ref="F262" r:id="rId28" xr:uid="{00000000-0004-0000-0600-00001B000000}"/>
    <hyperlink ref="F266" r:id="rId29" xr:uid="{00000000-0004-0000-0600-00001C000000}"/>
    <hyperlink ref="F273" r:id="rId30" xr:uid="{00000000-0004-0000-0600-00001D000000}"/>
    <hyperlink ref="F277" r:id="rId31" xr:uid="{00000000-0004-0000-0600-00001E000000}"/>
    <hyperlink ref="F281" r:id="rId32" xr:uid="{00000000-0004-0000-0600-00001F000000}"/>
    <hyperlink ref="F285" r:id="rId33" xr:uid="{00000000-0004-0000-0600-000020000000}"/>
    <hyperlink ref="F296" r:id="rId34" xr:uid="{00000000-0004-0000-0600-000021000000}"/>
    <hyperlink ref="F304" r:id="rId35" xr:uid="{00000000-0004-0000-0600-000022000000}"/>
    <hyperlink ref="F306" r:id="rId36" xr:uid="{00000000-0004-0000-0600-000023000000}"/>
    <hyperlink ref="F308" r:id="rId37" xr:uid="{00000000-0004-0000-0600-000024000000}"/>
    <hyperlink ref="F310" r:id="rId38" xr:uid="{00000000-0004-0000-0600-000025000000}"/>
    <hyperlink ref="F321" r:id="rId39" xr:uid="{00000000-0004-0000-0600-000026000000}"/>
    <hyperlink ref="F323" r:id="rId40" xr:uid="{00000000-0004-0000-0600-000027000000}"/>
    <hyperlink ref="F337" r:id="rId41" xr:uid="{00000000-0004-0000-0600-000028000000}"/>
    <hyperlink ref="F345" r:id="rId42" xr:uid="{00000000-0004-0000-0600-000029000000}"/>
    <hyperlink ref="F348" r:id="rId43" xr:uid="{00000000-0004-0000-0600-00002A000000}"/>
    <hyperlink ref="F354" r:id="rId44" xr:uid="{00000000-0004-0000-0600-00002B000000}"/>
    <hyperlink ref="F357" r:id="rId45" xr:uid="{00000000-0004-0000-0600-00002C000000}"/>
    <hyperlink ref="F362" r:id="rId46" xr:uid="{00000000-0004-0000-0600-00002D000000}"/>
    <hyperlink ref="F365" r:id="rId47" xr:uid="{00000000-0004-0000-0600-00002E000000}"/>
    <hyperlink ref="F379" r:id="rId48" xr:uid="{00000000-0004-0000-0600-00002F000000}"/>
    <hyperlink ref="F386" r:id="rId49" xr:uid="{00000000-0004-0000-0600-000030000000}"/>
    <hyperlink ref="F405" r:id="rId50" xr:uid="{00000000-0004-0000-0600-000031000000}"/>
    <hyperlink ref="F414" r:id="rId51" xr:uid="{00000000-0004-0000-0600-000032000000}"/>
    <hyperlink ref="F445" r:id="rId52" xr:uid="{00000000-0004-0000-0600-000033000000}"/>
    <hyperlink ref="F447" r:id="rId53" xr:uid="{00000000-0004-0000-0600-000034000000}"/>
    <hyperlink ref="F451" r:id="rId54" xr:uid="{00000000-0004-0000-0600-000035000000}"/>
    <hyperlink ref="F468" r:id="rId55" xr:uid="{00000000-0004-0000-0600-000036000000}"/>
    <hyperlink ref="F473" r:id="rId56" xr:uid="{00000000-0004-0000-0600-000037000000}"/>
    <hyperlink ref="F483" r:id="rId57" xr:uid="{00000000-0004-0000-0600-000038000000}"/>
    <hyperlink ref="F487" r:id="rId58" xr:uid="{00000000-0004-0000-0600-000039000000}"/>
    <hyperlink ref="F492" r:id="rId59" xr:uid="{00000000-0004-0000-0600-00003A000000}"/>
    <hyperlink ref="F502" r:id="rId60" xr:uid="{00000000-0004-0000-0600-00003B000000}"/>
    <hyperlink ref="F516" r:id="rId61" xr:uid="{00000000-0004-0000-0600-00003C000000}"/>
    <hyperlink ref="F528" r:id="rId62" xr:uid="{00000000-0004-0000-0600-00003D000000}"/>
    <hyperlink ref="F540" r:id="rId63" xr:uid="{00000000-0004-0000-0600-00003E000000}"/>
    <hyperlink ref="F543" r:id="rId64" xr:uid="{00000000-0004-0000-0600-00003F000000}"/>
    <hyperlink ref="F561" r:id="rId65" xr:uid="{00000000-0004-0000-0600-000040000000}"/>
    <hyperlink ref="F564" r:id="rId66" xr:uid="{00000000-0004-0000-0600-000041000000}"/>
    <hyperlink ref="F576" r:id="rId67" xr:uid="{00000000-0004-0000-0600-000042000000}"/>
    <hyperlink ref="F579" r:id="rId68" xr:uid="{00000000-0004-0000-0600-000043000000}"/>
    <hyperlink ref="F581" r:id="rId69" xr:uid="{00000000-0004-0000-0600-000044000000}"/>
    <hyperlink ref="F596" r:id="rId70" xr:uid="{00000000-0004-0000-0600-000045000000}"/>
    <hyperlink ref="F600" r:id="rId71" xr:uid="{00000000-0004-0000-0600-000046000000}"/>
    <hyperlink ref="F607" r:id="rId72" xr:uid="{00000000-0004-0000-0600-000047000000}"/>
    <hyperlink ref="F619" r:id="rId73" xr:uid="{00000000-0004-0000-0600-000048000000}"/>
    <hyperlink ref="F627" r:id="rId74" xr:uid="{00000000-0004-0000-0600-000049000000}"/>
    <hyperlink ref="F635" r:id="rId75" xr:uid="{00000000-0004-0000-0600-00004A000000}"/>
    <hyperlink ref="F640" r:id="rId76" xr:uid="{00000000-0004-0000-0600-00004B000000}"/>
    <hyperlink ref="F646" r:id="rId77" xr:uid="{00000000-0004-0000-0600-00004C000000}"/>
    <hyperlink ref="F654" r:id="rId78" xr:uid="{00000000-0004-0000-0600-00004D000000}"/>
    <hyperlink ref="F660" r:id="rId79" xr:uid="{00000000-0004-0000-0600-00004E000000}"/>
    <hyperlink ref="F666" r:id="rId80" xr:uid="{00000000-0004-0000-0600-00004F000000}"/>
    <hyperlink ref="F676" r:id="rId81" xr:uid="{00000000-0004-0000-0600-000050000000}"/>
    <hyperlink ref="F686" r:id="rId82" xr:uid="{00000000-0004-0000-0600-000051000000}"/>
    <hyperlink ref="F694" r:id="rId83" xr:uid="{00000000-0004-0000-0600-000052000000}"/>
    <hyperlink ref="F702" r:id="rId84" xr:uid="{00000000-0004-0000-0600-000053000000}"/>
    <hyperlink ref="F705" r:id="rId85" xr:uid="{00000000-0004-0000-0600-000054000000}"/>
    <hyperlink ref="F713" r:id="rId86" xr:uid="{00000000-0004-0000-0600-000055000000}"/>
    <hyperlink ref="F715" r:id="rId87" xr:uid="{00000000-0004-0000-0600-000056000000}"/>
    <hyperlink ref="F719" r:id="rId88" xr:uid="{00000000-0004-0000-0600-000057000000}"/>
    <hyperlink ref="F723" r:id="rId89" xr:uid="{00000000-0004-0000-0600-000058000000}"/>
    <hyperlink ref="F725" r:id="rId90" xr:uid="{00000000-0004-0000-0600-000059000000}"/>
    <hyperlink ref="F731" r:id="rId91" xr:uid="{00000000-0004-0000-0600-00005A000000}"/>
    <hyperlink ref="F733" r:id="rId92" xr:uid="{00000000-0004-0000-0600-00005B000000}"/>
    <hyperlink ref="F738" r:id="rId93" xr:uid="{00000000-0004-0000-0600-00005C000000}"/>
    <hyperlink ref="F772" r:id="rId94" xr:uid="{00000000-0004-0000-0600-00005D000000}"/>
    <hyperlink ref="F776" r:id="rId95" xr:uid="{00000000-0004-0000-0600-00005E000000}"/>
    <hyperlink ref="F780" r:id="rId96" xr:uid="{00000000-0004-0000-0600-00005F000000}"/>
    <hyperlink ref="F791" r:id="rId97" xr:uid="{00000000-0004-0000-0600-000060000000}"/>
    <hyperlink ref="F798" r:id="rId98" xr:uid="{00000000-0004-0000-0600-000061000000}"/>
    <hyperlink ref="F808" r:id="rId99" xr:uid="{00000000-0004-0000-0600-000062000000}"/>
    <hyperlink ref="F810" r:id="rId100" xr:uid="{00000000-0004-0000-0600-000063000000}"/>
    <hyperlink ref="F812" r:id="rId101" xr:uid="{00000000-0004-0000-0600-000064000000}"/>
    <hyperlink ref="F815" r:id="rId102" xr:uid="{00000000-0004-0000-0600-000065000000}"/>
    <hyperlink ref="F818" r:id="rId103" xr:uid="{00000000-0004-0000-0600-000066000000}"/>
    <hyperlink ref="F825" r:id="rId104" xr:uid="{00000000-0004-0000-0600-000067000000}"/>
    <hyperlink ref="F836" r:id="rId105" xr:uid="{00000000-0004-0000-0600-000068000000}"/>
    <hyperlink ref="F838" r:id="rId106" xr:uid="{00000000-0004-0000-0600-000069000000}"/>
    <hyperlink ref="F840" r:id="rId107" xr:uid="{00000000-0004-0000-0600-00006A000000}"/>
    <hyperlink ref="F842" r:id="rId108" xr:uid="{00000000-0004-0000-0600-00006B000000}"/>
    <hyperlink ref="F846" r:id="rId109" xr:uid="{00000000-0004-0000-0600-00006C000000}"/>
    <hyperlink ref="F854" r:id="rId110" xr:uid="{00000000-0004-0000-0600-00006D000000}"/>
    <hyperlink ref="F859" r:id="rId111" xr:uid="{00000000-0004-0000-0600-00006E000000}"/>
    <hyperlink ref="F862" r:id="rId112" xr:uid="{00000000-0004-0000-0600-00006F000000}"/>
    <hyperlink ref="F866" r:id="rId113" xr:uid="{00000000-0004-0000-0600-000070000000}"/>
    <hyperlink ref="F868" r:id="rId114" xr:uid="{00000000-0004-0000-0600-000071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15"/>
  <headerFooter>
    <oddFooter>&amp;CStrana &amp;P z &amp;N</oddFooter>
  </headerFooter>
  <drawing r:id="rId1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34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105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109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7" t="str">
        <f>'Rekapitulace stavby'!K6</f>
        <v>VODOVOD SENOHRABY - TECHNICKÁ OPATŘENÍ NA VODOVODNÍ SÍTI</v>
      </c>
      <c r="F7" s="318"/>
      <c r="G7" s="318"/>
      <c r="H7" s="318"/>
      <c r="L7" s="21"/>
    </row>
    <row r="8" spans="2:46" s="1" customFormat="1" ht="12" customHeight="1">
      <c r="B8" s="33"/>
      <c r="D8" s="28" t="s">
        <v>110</v>
      </c>
      <c r="L8" s="33"/>
    </row>
    <row r="9" spans="2:46" s="1" customFormat="1" ht="16.5" customHeight="1">
      <c r="B9" s="33"/>
      <c r="E9" s="300" t="s">
        <v>2484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>
        <f>'Rekapitulace stavby'!AN8</f>
        <v>46008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26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25</v>
      </c>
      <c r="J17" s="29" t="str">
        <f>'Rekapitulace stavby'!AN13</f>
        <v>25117947</v>
      </c>
      <c r="L17" s="33"/>
    </row>
    <row r="18" spans="2:12" s="1" customFormat="1" ht="18" customHeight="1">
      <c r="B18" s="33"/>
      <c r="E18" s="319" t="str">
        <f>'Rekapitulace stavby'!E14</f>
        <v>ZEPRIS  s.r.o.</v>
      </c>
      <c r="F18" s="283"/>
      <c r="G18" s="283"/>
      <c r="H18" s="283"/>
      <c r="I18" s="28" t="s">
        <v>28</v>
      </c>
      <c r="J18" s="29" t="str">
        <f>'Rekapitulace stavby'!AN14</f>
        <v>CZ699004936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31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25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92"/>
      <c r="E27" s="287" t="s">
        <v>19</v>
      </c>
      <c r="F27" s="287"/>
      <c r="G27" s="287"/>
      <c r="H27" s="287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38</v>
      </c>
      <c r="J30" s="64">
        <f>ROUND(J85, 2)</f>
        <v>113840.37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" customHeight="1">
      <c r="B33" s="33"/>
      <c r="D33" s="53" t="s">
        <v>42</v>
      </c>
      <c r="E33" s="28" t="s">
        <v>43</v>
      </c>
      <c r="F33" s="84">
        <f>ROUND((SUM(BE85:BE340)),  2)</f>
        <v>113840.37</v>
      </c>
      <c r="I33" s="94">
        <v>0.21</v>
      </c>
      <c r="J33" s="84">
        <f>ROUND(((SUM(BE85:BE340))*I33),  2)</f>
        <v>23906.48</v>
      </c>
      <c r="L33" s="33"/>
    </row>
    <row r="34" spans="2:12" s="1" customFormat="1" ht="14.4" customHeight="1">
      <c r="B34" s="33"/>
      <c r="E34" s="28" t="s">
        <v>44</v>
      </c>
      <c r="F34" s="84">
        <f>ROUND((SUM(BF85:BF340)),  2)</f>
        <v>0</v>
      </c>
      <c r="I34" s="94">
        <v>0.12</v>
      </c>
      <c r="J34" s="84">
        <f>ROUND(((SUM(BF85:BF340))*I34),  2)</f>
        <v>0</v>
      </c>
      <c r="L34" s="33"/>
    </row>
    <row r="35" spans="2:12" s="1" customFormat="1" ht="14.4" hidden="1" customHeight="1">
      <c r="B35" s="33"/>
      <c r="E35" s="28" t="s">
        <v>45</v>
      </c>
      <c r="F35" s="84">
        <f>ROUND((SUM(BG85:BG340)),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46</v>
      </c>
      <c r="F36" s="84">
        <f>ROUND((SUM(BH85:BH340)),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47</v>
      </c>
      <c r="F37" s="84">
        <f>ROUND((SUM(BI85:BI340)),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48</v>
      </c>
      <c r="E39" s="55"/>
      <c r="F39" s="55"/>
      <c r="G39" s="97" t="s">
        <v>49</v>
      </c>
      <c r="H39" s="98" t="s">
        <v>50</v>
      </c>
      <c r="I39" s="55"/>
      <c r="J39" s="99">
        <f>SUM(J30:J37)</f>
        <v>137746.85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7" t="str">
        <f>E7</f>
        <v>VODOVOD SENOHRABY - TECHNICKÁ OPATŘENÍ NA VODOVODNÍ SÍTI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300" t="str">
        <f>E9</f>
        <v>SO 03.4 - PROPOJ PRO ZÁSOBOVÁNÍ LOKALITY NA JEŽOVĚ</v>
      </c>
      <c r="F50" s="316"/>
      <c r="G50" s="316"/>
      <c r="H50" s="316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Senohraby</v>
      </c>
      <c r="I52" s="28" t="s">
        <v>23</v>
      </c>
      <c r="J52" s="50">
        <f>IF(J12="","",J12)</f>
        <v>46008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24</v>
      </c>
      <c r="F54" s="26" t="str">
        <f>E15</f>
        <v>Obec Senohraby</v>
      </c>
      <c r="I54" s="28" t="s">
        <v>30</v>
      </c>
      <c r="J54" s="31" t="str">
        <f>E21</f>
        <v>Vodohospodářský rozvoj a výstavba a.s.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ZEPRIS  s.r.o.</v>
      </c>
      <c r="I55" s="28" t="s">
        <v>34</v>
      </c>
      <c r="J55" s="31" t="str">
        <f>E24</f>
        <v>M. Morská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115</v>
      </c>
      <c r="D57" s="95"/>
      <c r="E57" s="95"/>
      <c r="F57" s="95"/>
      <c r="G57" s="95"/>
      <c r="H57" s="95"/>
      <c r="I57" s="95"/>
      <c r="J57" s="102" t="s">
        <v>116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70</v>
      </c>
      <c r="J59" s="64">
        <f>J85</f>
        <v>113840.36999999998</v>
      </c>
      <c r="L59" s="33"/>
      <c r="AU59" s="18" t="s">
        <v>117</v>
      </c>
    </row>
    <row r="60" spans="2:47" s="8" customFormat="1" ht="24.9" customHeight="1">
      <c r="B60" s="104"/>
      <c r="D60" s="105" t="s">
        <v>118</v>
      </c>
      <c r="E60" s="106"/>
      <c r="F60" s="106"/>
      <c r="G60" s="106"/>
      <c r="H60" s="106"/>
      <c r="I60" s="106"/>
      <c r="J60" s="107">
        <f>J86</f>
        <v>113840.36999999998</v>
      </c>
      <c r="L60" s="104"/>
    </row>
    <row r="61" spans="2:47" s="9" customFormat="1" ht="19.95" customHeight="1">
      <c r="B61" s="108"/>
      <c r="D61" s="109" t="s">
        <v>457</v>
      </c>
      <c r="E61" s="110"/>
      <c r="F61" s="110"/>
      <c r="G61" s="110"/>
      <c r="H61" s="110"/>
      <c r="I61" s="110"/>
      <c r="J61" s="111">
        <f>J87</f>
        <v>74177.00999999998</v>
      </c>
      <c r="L61" s="108"/>
    </row>
    <row r="62" spans="2:47" s="9" customFormat="1" ht="19.95" customHeight="1">
      <c r="B62" s="108"/>
      <c r="D62" s="109" t="s">
        <v>458</v>
      </c>
      <c r="E62" s="110"/>
      <c r="F62" s="110"/>
      <c r="G62" s="110"/>
      <c r="H62" s="110"/>
      <c r="I62" s="110"/>
      <c r="J62" s="111">
        <f>J262</f>
        <v>988.35</v>
      </c>
      <c r="L62" s="108"/>
    </row>
    <row r="63" spans="2:47" s="9" customFormat="1" ht="19.95" customHeight="1">
      <c r="B63" s="108"/>
      <c r="D63" s="109" t="s">
        <v>459</v>
      </c>
      <c r="E63" s="110"/>
      <c r="F63" s="110"/>
      <c r="G63" s="110"/>
      <c r="H63" s="110"/>
      <c r="I63" s="110"/>
      <c r="J63" s="111">
        <f>J270</f>
        <v>3135</v>
      </c>
      <c r="L63" s="108"/>
    </row>
    <row r="64" spans="2:47" s="9" customFormat="1" ht="19.95" customHeight="1">
      <c r="B64" s="108"/>
      <c r="D64" s="109" t="s">
        <v>119</v>
      </c>
      <c r="E64" s="110"/>
      <c r="F64" s="110"/>
      <c r="G64" s="110"/>
      <c r="H64" s="110"/>
      <c r="I64" s="110"/>
      <c r="J64" s="111">
        <f>J275</f>
        <v>34248.25</v>
      </c>
      <c r="L64" s="108"/>
    </row>
    <row r="65" spans="2:12" s="9" customFormat="1" ht="19.95" customHeight="1">
      <c r="B65" s="108"/>
      <c r="D65" s="109" t="s">
        <v>460</v>
      </c>
      <c r="E65" s="110"/>
      <c r="F65" s="110"/>
      <c r="G65" s="110"/>
      <c r="H65" s="110"/>
      <c r="I65" s="110"/>
      <c r="J65" s="111">
        <f>J336</f>
        <v>1291.76</v>
      </c>
      <c r="L65" s="108"/>
    </row>
    <row r="66" spans="2:12" s="1" customFormat="1" ht="21.75" customHeight="1">
      <c r="B66" s="33"/>
      <c r="L66" s="33"/>
    </row>
    <row r="67" spans="2:12" s="1" customFormat="1" ht="6.9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" customHeight="1">
      <c r="B72" s="33"/>
      <c r="C72" s="22" t="s">
        <v>128</v>
      </c>
      <c r="L72" s="33"/>
    </row>
    <row r="73" spans="2:12" s="1" customFormat="1" ht="6.9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17" t="str">
        <f>E7</f>
        <v>VODOVOD SENOHRABY - TECHNICKÁ OPATŘENÍ NA VODOVODNÍ SÍTI</v>
      </c>
      <c r="F75" s="318"/>
      <c r="G75" s="318"/>
      <c r="H75" s="318"/>
      <c r="L75" s="33"/>
    </row>
    <row r="76" spans="2:12" s="1" customFormat="1" ht="12" customHeight="1">
      <c r="B76" s="33"/>
      <c r="C76" s="28" t="s">
        <v>110</v>
      </c>
      <c r="L76" s="33"/>
    </row>
    <row r="77" spans="2:12" s="1" customFormat="1" ht="16.5" customHeight="1">
      <c r="B77" s="33"/>
      <c r="E77" s="300" t="str">
        <f>E9</f>
        <v>SO 03.4 - PROPOJ PRO ZÁSOBOVÁNÍ LOKALITY NA JEŽOVĚ</v>
      </c>
      <c r="F77" s="316"/>
      <c r="G77" s="316"/>
      <c r="H77" s="316"/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21</v>
      </c>
      <c r="F79" s="26" t="str">
        <f>F12</f>
        <v>k.ú. Senohraby</v>
      </c>
      <c r="I79" s="28" t="s">
        <v>23</v>
      </c>
      <c r="J79" s="50">
        <f>IF(J12="","",J12)</f>
        <v>46008</v>
      </c>
      <c r="L79" s="33"/>
    </row>
    <row r="80" spans="2:12" s="1" customFormat="1" ht="6.9" customHeight="1">
      <c r="B80" s="33"/>
      <c r="L80" s="33"/>
    </row>
    <row r="81" spans="2:65" s="1" customFormat="1" ht="25.65" customHeight="1">
      <c r="B81" s="33"/>
      <c r="C81" s="28" t="s">
        <v>24</v>
      </c>
      <c r="F81" s="26" t="str">
        <f>E15</f>
        <v>Obec Senohraby</v>
      </c>
      <c r="I81" s="28" t="s">
        <v>30</v>
      </c>
      <c r="J81" s="31" t="str">
        <f>E21</f>
        <v>Vodohospodářský rozvoj a výstavba a.s.</v>
      </c>
      <c r="L81" s="33"/>
    </row>
    <row r="82" spans="2:65" s="1" customFormat="1" ht="15.15" customHeight="1">
      <c r="B82" s="33"/>
      <c r="C82" s="28" t="s">
        <v>29</v>
      </c>
      <c r="F82" s="26" t="str">
        <f>IF(E18="","",E18)</f>
        <v>ZEPRIS  s.r.o.</v>
      </c>
      <c r="I82" s="28" t="s">
        <v>34</v>
      </c>
      <c r="J82" s="31" t="str">
        <f>E24</f>
        <v>M. Morská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12"/>
      <c r="C84" s="113" t="s">
        <v>129</v>
      </c>
      <c r="D84" s="114" t="s">
        <v>57</v>
      </c>
      <c r="E84" s="114" t="s">
        <v>53</v>
      </c>
      <c r="F84" s="114" t="s">
        <v>54</v>
      </c>
      <c r="G84" s="114" t="s">
        <v>130</v>
      </c>
      <c r="H84" s="114" t="s">
        <v>131</v>
      </c>
      <c r="I84" s="114" t="s">
        <v>132</v>
      </c>
      <c r="J84" s="114" t="s">
        <v>116</v>
      </c>
      <c r="K84" s="115" t="s">
        <v>133</v>
      </c>
      <c r="L84" s="112"/>
      <c r="M84" s="57" t="s">
        <v>19</v>
      </c>
      <c r="N84" s="58" t="s">
        <v>42</v>
      </c>
      <c r="O84" s="58" t="s">
        <v>134</v>
      </c>
      <c r="P84" s="58" t="s">
        <v>135</v>
      </c>
      <c r="Q84" s="58" t="s">
        <v>136</v>
      </c>
      <c r="R84" s="58" t="s">
        <v>137</v>
      </c>
      <c r="S84" s="58" t="s">
        <v>138</v>
      </c>
      <c r="T84" s="59" t="s">
        <v>139</v>
      </c>
    </row>
    <row r="85" spans="2:65" s="1" customFormat="1" ht="22.8" customHeight="1">
      <c r="B85" s="33"/>
      <c r="C85" s="62" t="s">
        <v>140</v>
      </c>
      <c r="J85" s="116">
        <f>BK85</f>
        <v>113840.36999999998</v>
      </c>
      <c r="L85" s="33"/>
      <c r="M85" s="60"/>
      <c r="N85" s="51"/>
      <c r="O85" s="51"/>
      <c r="P85" s="117">
        <f>P86</f>
        <v>0</v>
      </c>
      <c r="Q85" s="51"/>
      <c r="R85" s="117">
        <f>R86</f>
        <v>0.53606303000000011</v>
      </c>
      <c r="S85" s="51"/>
      <c r="T85" s="118">
        <f>T86</f>
        <v>0</v>
      </c>
      <c r="AT85" s="18" t="s">
        <v>71</v>
      </c>
      <c r="AU85" s="18" t="s">
        <v>117</v>
      </c>
      <c r="BK85" s="119">
        <f>BK86</f>
        <v>113840.36999999998</v>
      </c>
    </row>
    <row r="86" spans="2:65" s="11" customFormat="1" ht="25.95" customHeight="1">
      <c r="B86" s="120"/>
      <c r="D86" s="121" t="s">
        <v>71</v>
      </c>
      <c r="E86" s="122" t="s">
        <v>141</v>
      </c>
      <c r="F86" s="122" t="s">
        <v>142</v>
      </c>
      <c r="I86" s="123"/>
      <c r="J86" s="124">
        <f>BK86</f>
        <v>113840.36999999998</v>
      </c>
      <c r="L86" s="120"/>
      <c r="M86" s="125"/>
      <c r="P86" s="126">
        <f>P87+P262+P270+P275+P336</f>
        <v>0</v>
      </c>
      <c r="R86" s="126">
        <f>R87+R262+R270+R275+R336</f>
        <v>0.53606303000000011</v>
      </c>
      <c r="T86" s="127">
        <f>T87+T262+T270+T275+T336</f>
        <v>0</v>
      </c>
      <c r="AR86" s="121" t="s">
        <v>79</v>
      </c>
      <c r="AT86" s="128" t="s">
        <v>71</v>
      </c>
      <c r="AU86" s="128" t="s">
        <v>72</v>
      </c>
      <c r="AY86" s="121" t="s">
        <v>143</v>
      </c>
      <c r="BK86" s="129">
        <f>BK87+BK262+BK270+BK275+BK336</f>
        <v>113840.36999999998</v>
      </c>
    </row>
    <row r="87" spans="2:65" s="11" customFormat="1" ht="22.8" customHeight="1">
      <c r="B87" s="120"/>
      <c r="D87" s="121" t="s">
        <v>71</v>
      </c>
      <c r="E87" s="130" t="s">
        <v>79</v>
      </c>
      <c r="F87" s="130" t="s">
        <v>462</v>
      </c>
      <c r="I87" s="123"/>
      <c r="J87" s="131">
        <f>BK87</f>
        <v>74177.00999999998</v>
      </c>
      <c r="L87" s="120"/>
      <c r="M87" s="125"/>
      <c r="P87" s="126">
        <f>SUM(P88:P261)</f>
        <v>0</v>
      </c>
      <c r="R87" s="126">
        <f>SUM(R88:R261)</f>
        <v>2.938052E-2</v>
      </c>
      <c r="T87" s="127">
        <f>SUM(T88:T261)</f>
        <v>0</v>
      </c>
      <c r="AR87" s="121" t="s">
        <v>79</v>
      </c>
      <c r="AT87" s="128" t="s">
        <v>71</v>
      </c>
      <c r="AU87" s="128" t="s">
        <v>79</v>
      </c>
      <c r="AY87" s="121" t="s">
        <v>143</v>
      </c>
      <c r="BK87" s="129">
        <f>SUM(BK88:BK261)</f>
        <v>74177.00999999998</v>
      </c>
    </row>
    <row r="88" spans="2:65" s="1" customFormat="1" ht="16.5" customHeight="1">
      <c r="B88" s="33"/>
      <c r="C88" s="132" t="s">
        <v>79</v>
      </c>
      <c r="D88" s="132" t="s">
        <v>146</v>
      </c>
      <c r="E88" s="133" t="s">
        <v>492</v>
      </c>
      <c r="F88" s="134" t="s">
        <v>493</v>
      </c>
      <c r="G88" s="135" t="s">
        <v>494</v>
      </c>
      <c r="H88" s="136">
        <v>16.5</v>
      </c>
      <c r="I88" s="137">
        <v>60.8</v>
      </c>
      <c r="J88" s="138">
        <f>ROUND(I88*H88,2)</f>
        <v>1003.2</v>
      </c>
      <c r="K88" s="134" t="s">
        <v>150</v>
      </c>
      <c r="L88" s="33"/>
      <c r="M88" s="139" t="s">
        <v>19</v>
      </c>
      <c r="N88" s="140" t="s">
        <v>43</v>
      </c>
      <c r="P88" s="141">
        <f>O88*H88</f>
        <v>0</v>
      </c>
      <c r="Q88" s="141">
        <v>0</v>
      </c>
      <c r="R88" s="141">
        <f>Q88*H88</f>
        <v>0</v>
      </c>
      <c r="S88" s="141">
        <v>0</v>
      </c>
      <c r="T88" s="142">
        <f>S88*H88</f>
        <v>0</v>
      </c>
      <c r="AR88" s="143" t="s">
        <v>168</v>
      </c>
      <c r="AT88" s="143" t="s">
        <v>146</v>
      </c>
      <c r="AU88" s="143" t="s">
        <v>81</v>
      </c>
      <c r="AY88" s="18" t="s">
        <v>143</v>
      </c>
      <c r="BE88" s="144">
        <f>IF(N88="základní",J88,0)</f>
        <v>1003.2</v>
      </c>
      <c r="BF88" s="144">
        <f>IF(N88="snížená",J88,0)</f>
        <v>0</v>
      </c>
      <c r="BG88" s="144">
        <f>IF(N88="zákl. přenesená",J88,0)</f>
        <v>0</v>
      </c>
      <c r="BH88" s="144">
        <f>IF(N88="sníž. přenesená",J88,0)</f>
        <v>0</v>
      </c>
      <c r="BI88" s="144">
        <f>IF(N88="nulová",J88,0)</f>
        <v>0</v>
      </c>
      <c r="BJ88" s="18" t="s">
        <v>79</v>
      </c>
      <c r="BK88" s="144">
        <f>ROUND(I88*H88,2)</f>
        <v>1003.2</v>
      </c>
      <c r="BL88" s="18" t="s">
        <v>168</v>
      </c>
      <c r="BM88" s="143" t="s">
        <v>2485</v>
      </c>
    </row>
    <row r="89" spans="2:65" s="1" customFormat="1">
      <c r="B89" s="33"/>
      <c r="D89" s="145" t="s">
        <v>152</v>
      </c>
      <c r="F89" s="146" t="s">
        <v>496</v>
      </c>
      <c r="I89" s="147"/>
      <c r="L89" s="33"/>
      <c r="M89" s="148"/>
      <c r="T89" s="54"/>
      <c r="AT89" s="18" t="s">
        <v>152</v>
      </c>
      <c r="AU89" s="18" t="s">
        <v>81</v>
      </c>
    </row>
    <row r="90" spans="2:65" s="12" customFormat="1">
      <c r="B90" s="159"/>
      <c r="D90" s="160" t="s">
        <v>158</v>
      </c>
      <c r="E90" s="161" t="s">
        <v>19</v>
      </c>
      <c r="F90" s="162" t="s">
        <v>246</v>
      </c>
      <c r="H90" s="161" t="s">
        <v>19</v>
      </c>
      <c r="I90" s="163"/>
      <c r="L90" s="159"/>
      <c r="M90" s="164"/>
      <c r="T90" s="165"/>
      <c r="AT90" s="161" t="s">
        <v>158</v>
      </c>
      <c r="AU90" s="161" t="s">
        <v>81</v>
      </c>
      <c r="AV90" s="12" t="s">
        <v>79</v>
      </c>
      <c r="AW90" s="12" t="s">
        <v>33</v>
      </c>
      <c r="AX90" s="12" t="s">
        <v>72</v>
      </c>
      <c r="AY90" s="161" t="s">
        <v>143</v>
      </c>
    </row>
    <row r="91" spans="2:65" s="12" customFormat="1">
      <c r="B91" s="159"/>
      <c r="D91" s="160" t="s">
        <v>158</v>
      </c>
      <c r="E91" s="161" t="s">
        <v>19</v>
      </c>
      <c r="F91" s="162" t="s">
        <v>467</v>
      </c>
      <c r="H91" s="161" t="s">
        <v>19</v>
      </c>
      <c r="I91" s="163"/>
      <c r="L91" s="159"/>
      <c r="M91" s="164"/>
      <c r="T91" s="165"/>
      <c r="AT91" s="161" t="s">
        <v>158</v>
      </c>
      <c r="AU91" s="161" t="s">
        <v>81</v>
      </c>
      <c r="AV91" s="12" t="s">
        <v>79</v>
      </c>
      <c r="AW91" s="12" t="s">
        <v>33</v>
      </c>
      <c r="AX91" s="12" t="s">
        <v>72</v>
      </c>
      <c r="AY91" s="161" t="s">
        <v>143</v>
      </c>
    </row>
    <row r="92" spans="2:65" s="12" customFormat="1">
      <c r="B92" s="159"/>
      <c r="D92" s="160" t="s">
        <v>158</v>
      </c>
      <c r="E92" s="161" t="s">
        <v>19</v>
      </c>
      <c r="F92" s="162" t="s">
        <v>521</v>
      </c>
      <c r="H92" s="161" t="s">
        <v>19</v>
      </c>
      <c r="I92" s="163"/>
      <c r="L92" s="159"/>
      <c r="M92" s="164"/>
      <c r="T92" s="165"/>
      <c r="AT92" s="161" t="s">
        <v>158</v>
      </c>
      <c r="AU92" s="161" t="s">
        <v>81</v>
      </c>
      <c r="AV92" s="12" t="s">
        <v>79</v>
      </c>
      <c r="AW92" s="12" t="s">
        <v>33</v>
      </c>
      <c r="AX92" s="12" t="s">
        <v>72</v>
      </c>
      <c r="AY92" s="161" t="s">
        <v>143</v>
      </c>
    </row>
    <row r="93" spans="2:65" s="12" customFormat="1">
      <c r="B93" s="159"/>
      <c r="D93" s="160" t="s">
        <v>158</v>
      </c>
      <c r="E93" s="161" t="s">
        <v>19</v>
      </c>
      <c r="F93" s="162" t="s">
        <v>498</v>
      </c>
      <c r="H93" s="161" t="s">
        <v>19</v>
      </c>
      <c r="I93" s="163"/>
      <c r="L93" s="159"/>
      <c r="M93" s="164"/>
      <c r="T93" s="165"/>
      <c r="AT93" s="161" t="s">
        <v>158</v>
      </c>
      <c r="AU93" s="161" t="s">
        <v>81</v>
      </c>
      <c r="AV93" s="12" t="s">
        <v>79</v>
      </c>
      <c r="AW93" s="12" t="s">
        <v>33</v>
      </c>
      <c r="AX93" s="12" t="s">
        <v>72</v>
      </c>
      <c r="AY93" s="161" t="s">
        <v>143</v>
      </c>
    </row>
    <row r="94" spans="2:65" s="12" customFormat="1">
      <c r="B94" s="159"/>
      <c r="D94" s="160" t="s">
        <v>158</v>
      </c>
      <c r="E94" s="161" t="s">
        <v>19</v>
      </c>
      <c r="F94" s="162" t="s">
        <v>499</v>
      </c>
      <c r="H94" s="161" t="s">
        <v>19</v>
      </c>
      <c r="I94" s="163"/>
      <c r="L94" s="159"/>
      <c r="M94" s="164"/>
      <c r="T94" s="165"/>
      <c r="AT94" s="161" t="s">
        <v>158</v>
      </c>
      <c r="AU94" s="161" t="s">
        <v>81</v>
      </c>
      <c r="AV94" s="12" t="s">
        <v>79</v>
      </c>
      <c r="AW94" s="12" t="s">
        <v>33</v>
      </c>
      <c r="AX94" s="12" t="s">
        <v>72</v>
      </c>
      <c r="AY94" s="161" t="s">
        <v>143</v>
      </c>
    </row>
    <row r="95" spans="2:65" s="13" customFormat="1">
      <c r="B95" s="166"/>
      <c r="D95" s="160" t="s">
        <v>158</v>
      </c>
      <c r="E95" s="167" t="s">
        <v>19</v>
      </c>
      <c r="F95" s="168" t="s">
        <v>2486</v>
      </c>
      <c r="H95" s="169">
        <v>16.5</v>
      </c>
      <c r="I95" s="170"/>
      <c r="L95" s="166"/>
      <c r="M95" s="171"/>
      <c r="T95" s="172"/>
      <c r="AT95" s="167" t="s">
        <v>158</v>
      </c>
      <c r="AU95" s="167" t="s">
        <v>81</v>
      </c>
      <c r="AV95" s="13" t="s">
        <v>81</v>
      </c>
      <c r="AW95" s="13" t="s">
        <v>33</v>
      </c>
      <c r="AX95" s="13" t="s">
        <v>72</v>
      </c>
      <c r="AY95" s="167" t="s">
        <v>143</v>
      </c>
    </row>
    <row r="96" spans="2:65" s="14" customFormat="1">
      <c r="B96" s="173"/>
      <c r="D96" s="160" t="s">
        <v>158</v>
      </c>
      <c r="E96" s="174" t="s">
        <v>19</v>
      </c>
      <c r="F96" s="175" t="s">
        <v>267</v>
      </c>
      <c r="H96" s="176">
        <v>16.5</v>
      </c>
      <c r="I96" s="177"/>
      <c r="L96" s="173"/>
      <c r="M96" s="178"/>
      <c r="T96" s="179"/>
      <c r="AT96" s="174" t="s">
        <v>158</v>
      </c>
      <c r="AU96" s="174" t="s">
        <v>81</v>
      </c>
      <c r="AV96" s="14" t="s">
        <v>168</v>
      </c>
      <c r="AW96" s="14" t="s">
        <v>33</v>
      </c>
      <c r="AX96" s="14" t="s">
        <v>79</v>
      </c>
      <c r="AY96" s="174" t="s">
        <v>143</v>
      </c>
    </row>
    <row r="97" spans="2:65" s="1" customFormat="1" ht="24.15" customHeight="1">
      <c r="B97" s="33"/>
      <c r="C97" s="132" t="s">
        <v>81</v>
      </c>
      <c r="D97" s="132" t="s">
        <v>146</v>
      </c>
      <c r="E97" s="133" t="s">
        <v>2487</v>
      </c>
      <c r="F97" s="134" t="s">
        <v>2488</v>
      </c>
      <c r="G97" s="135" t="s">
        <v>511</v>
      </c>
      <c r="H97" s="136">
        <v>2.145</v>
      </c>
      <c r="I97" s="137">
        <v>582</v>
      </c>
      <c r="J97" s="138">
        <f>ROUND(I97*H97,2)</f>
        <v>1248.3900000000001</v>
      </c>
      <c r="K97" s="134" t="s">
        <v>150</v>
      </c>
      <c r="L97" s="33"/>
      <c r="M97" s="139" t="s">
        <v>19</v>
      </c>
      <c r="N97" s="140" t="s">
        <v>43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168</v>
      </c>
      <c r="AT97" s="143" t="s">
        <v>146</v>
      </c>
      <c r="AU97" s="143" t="s">
        <v>81</v>
      </c>
      <c r="AY97" s="18" t="s">
        <v>143</v>
      </c>
      <c r="BE97" s="144">
        <f>IF(N97="základní",J97,0)</f>
        <v>1248.3900000000001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79</v>
      </c>
      <c r="BK97" s="144">
        <f>ROUND(I97*H97,2)</f>
        <v>1248.3900000000001</v>
      </c>
      <c r="BL97" s="18" t="s">
        <v>168</v>
      </c>
      <c r="BM97" s="143" t="s">
        <v>2489</v>
      </c>
    </row>
    <row r="98" spans="2:65" s="1" customFormat="1">
      <c r="B98" s="33"/>
      <c r="D98" s="145" t="s">
        <v>152</v>
      </c>
      <c r="F98" s="146" t="s">
        <v>2490</v>
      </c>
      <c r="I98" s="147"/>
      <c r="L98" s="33"/>
      <c r="M98" s="148"/>
      <c r="T98" s="54"/>
      <c r="AT98" s="18" t="s">
        <v>152</v>
      </c>
      <c r="AU98" s="18" t="s">
        <v>81</v>
      </c>
    </row>
    <row r="99" spans="2:65" s="12" customFormat="1">
      <c r="B99" s="159"/>
      <c r="D99" s="160" t="s">
        <v>158</v>
      </c>
      <c r="E99" s="161" t="s">
        <v>19</v>
      </c>
      <c r="F99" s="162" t="s">
        <v>246</v>
      </c>
      <c r="H99" s="161" t="s">
        <v>19</v>
      </c>
      <c r="I99" s="163"/>
      <c r="L99" s="159"/>
      <c r="M99" s="164"/>
      <c r="T99" s="165"/>
      <c r="AT99" s="161" t="s">
        <v>158</v>
      </c>
      <c r="AU99" s="161" t="s">
        <v>81</v>
      </c>
      <c r="AV99" s="12" t="s">
        <v>79</v>
      </c>
      <c r="AW99" s="12" t="s">
        <v>33</v>
      </c>
      <c r="AX99" s="12" t="s">
        <v>72</v>
      </c>
      <c r="AY99" s="161" t="s">
        <v>143</v>
      </c>
    </row>
    <row r="100" spans="2:65" s="12" customFormat="1">
      <c r="B100" s="159"/>
      <c r="D100" s="160" t="s">
        <v>158</v>
      </c>
      <c r="E100" s="161" t="s">
        <v>19</v>
      </c>
      <c r="F100" s="162" t="s">
        <v>467</v>
      </c>
      <c r="H100" s="161" t="s">
        <v>19</v>
      </c>
      <c r="I100" s="163"/>
      <c r="L100" s="159"/>
      <c r="M100" s="164"/>
      <c r="T100" s="165"/>
      <c r="AT100" s="161" t="s">
        <v>158</v>
      </c>
      <c r="AU100" s="161" t="s">
        <v>81</v>
      </c>
      <c r="AV100" s="12" t="s">
        <v>79</v>
      </c>
      <c r="AW100" s="12" t="s">
        <v>33</v>
      </c>
      <c r="AX100" s="12" t="s">
        <v>72</v>
      </c>
      <c r="AY100" s="161" t="s">
        <v>143</v>
      </c>
    </row>
    <row r="101" spans="2:65" s="12" customFormat="1">
      <c r="B101" s="159"/>
      <c r="D101" s="160" t="s">
        <v>158</v>
      </c>
      <c r="E101" s="161" t="s">
        <v>19</v>
      </c>
      <c r="F101" s="162" t="s">
        <v>2491</v>
      </c>
      <c r="H101" s="161" t="s">
        <v>19</v>
      </c>
      <c r="I101" s="163"/>
      <c r="L101" s="159"/>
      <c r="M101" s="164"/>
      <c r="T101" s="165"/>
      <c r="AT101" s="161" t="s">
        <v>158</v>
      </c>
      <c r="AU101" s="161" t="s">
        <v>81</v>
      </c>
      <c r="AV101" s="12" t="s">
        <v>79</v>
      </c>
      <c r="AW101" s="12" t="s">
        <v>33</v>
      </c>
      <c r="AX101" s="12" t="s">
        <v>72</v>
      </c>
      <c r="AY101" s="161" t="s">
        <v>143</v>
      </c>
    </row>
    <row r="102" spans="2:65" s="12" customFormat="1">
      <c r="B102" s="159"/>
      <c r="D102" s="160" t="s">
        <v>158</v>
      </c>
      <c r="E102" s="161" t="s">
        <v>19</v>
      </c>
      <c r="F102" s="162" t="s">
        <v>499</v>
      </c>
      <c r="H102" s="161" t="s">
        <v>19</v>
      </c>
      <c r="I102" s="163"/>
      <c r="L102" s="159"/>
      <c r="M102" s="164"/>
      <c r="T102" s="165"/>
      <c r="AT102" s="161" t="s">
        <v>158</v>
      </c>
      <c r="AU102" s="161" t="s">
        <v>81</v>
      </c>
      <c r="AV102" s="12" t="s">
        <v>79</v>
      </c>
      <c r="AW102" s="12" t="s">
        <v>33</v>
      </c>
      <c r="AX102" s="12" t="s">
        <v>72</v>
      </c>
      <c r="AY102" s="161" t="s">
        <v>143</v>
      </c>
    </row>
    <row r="103" spans="2:65" s="13" customFormat="1">
      <c r="B103" s="166"/>
      <c r="D103" s="160" t="s">
        <v>158</v>
      </c>
      <c r="E103" s="167" t="s">
        <v>19</v>
      </c>
      <c r="F103" s="168" t="s">
        <v>2492</v>
      </c>
      <c r="H103" s="169">
        <v>21.45</v>
      </c>
      <c r="I103" s="170"/>
      <c r="L103" s="166"/>
      <c r="M103" s="171"/>
      <c r="T103" s="172"/>
      <c r="AT103" s="167" t="s">
        <v>158</v>
      </c>
      <c r="AU103" s="167" t="s">
        <v>81</v>
      </c>
      <c r="AV103" s="13" t="s">
        <v>81</v>
      </c>
      <c r="AW103" s="13" t="s">
        <v>33</v>
      </c>
      <c r="AX103" s="13" t="s">
        <v>72</v>
      </c>
      <c r="AY103" s="167" t="s">
        <v>143</v>
      </c>
    </row>
    <row r="104" spans="2:65" s="15" customFormat="1">
      <c r="B104" s="186"/>
      <c r="D104" s="160" t="s">
        <v>158</v>
      </c>
      <c r="E104" s="187" t="s">
        <v>19</v>
      </c>
      <c r="F104" s="188" t="s">
        <v>533</v>
      </c>
      <c r="H104" s="189">
        <v>21.45</v>
      </c>
      <c r="I104" s="190"/>
      <c r="L104" s="186"/>
      <c r="M104" s="191"/>
      <c r="T104" s="192"/>
      <c r="AT104" s="187" t="s">
        <v>158</v>
      </c>
      <c r="AU104" s="187" t="s">
        <v>81</v>
      </c>
      <c r="AV104" s="15" t="s">
        <v>163</v>
      </c>
      <c r="AW104" s="15" t="s">
        <v>33</v>
      </c>
      <c r="AX104" s="15" t="s">
        <v>72</v>
      </c>
      <c r="AY104" s="187" t="s">
        <v>143</v>
      </c>
    </row>
    <row r="105" spans="2:65" s="13" customFormat="1">
      <c r="B105" s="166"/>
      <c r="D105" s="160" t="s">
        <v>158</v>
      </c>
      <c r="E105" s="167" t="s">
        <v>19</v>
      </c>
      <c r="F105" s="168" t="s">
        <v>2493</v>
      </c>
      <c r="H105" s="169">
        <v>2.145</v>
      </c>
      <c r="I105" s="170"/>
      <c r="L105" s="166"/>
      <c r="M105" s="171"/>
      <c r="T105" s="172"/>
      <c r="AT105" s="167" t="s">
        <v>158</v>
      </c>
      <c r="AU105" s="167" t="s">
        <v>81</v>
      </c>
      <c r="AV105" s="13" t="s">
        <v>81</v>
      </c>
      <c r="AW105" s="13" t="s">
        <v>33</v>
      </c>
      <c r="AX105" s="13" t="s">
        <v>79</v>
      </c>
      <c r="AY105" s="167" t="s">
        <v>143</v>
      </c>
    </row>
    <row r="106" spans="2:65" s="1" customFormat="1" ht="24.15" customHeight="1">
      <c r="B106" s="33"/>
      <c r="C106" s="132" t="s">
        <v>163</v>
      </c>
      <c r="D106" s="132" t="s">
        <v>146</v>
      </c>
      <c r="E106" s="133" t="s">
        <v>2494</v>
      </c>
      <c r="F106" s="134" t="s">
        <v>2495</v>
      </c>
      <c r="G106" s="135" t="s">
        <v>511</v>
      </c>
      <c r="H106" s="136">
        <v>6.4349999999999996</v>
      </c>
      <c r="I106" s="137">
        <v>928</v>
      </c>
      <c r="J106" s="138">
        <f>ROUND(I106*H106,2)</f>
        <v>5971.68</v>
      </c>
      <c r="K106" s="134" t="s">
        <v>150</v>
      </c>
      <c r="L106" s="33"/>
      <c r="M106" s="139" t="s">
        <v>19</v>
      </c>
      <c r="N106" s="140" t="s">
        <v>43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168</v>
      </c>
      <c r="AT106" s="143" t="s">
        <v>146</v>
      </c>
      <c r="AU106" s="143" t="s">
        <v>81</v>
      </c>
      <c r="AY106" s="18" t="s">
        <v>143</v>
      </c>
      <c r="BE106" s="144">
        <f>IF(N106="základní",J106,0)</f>
        <v>5971.68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79</v>
      </c>
      <c r="BK106" s="144">
        <f>ROUND(I106*H106,2)</f>
        <v>5971.68</v>
      </c>
      <c r="BL106" s="18" t="s">
        <v>168</v>
      </c>
      <c r="BM106" s="143" t="s">
        <v>2496</v>
      </c>
    </row>
    <row r="107" spans="2:65" s="1" customFormat="1">
      <c r="B107" s="33"/>
      <c r="D107" s="145" t="s">
        <v>152</v>
      </c>
      <c r="F107" s="146" t="s">
        <v>2497</v>
      </c>
      <c r="I107" s="147"/>
      <c r="L107" s="33"/>
      <c r="M107" s="148"/>
      <c r="T107" s="54"/>
      <c r="AT107" s="18" t="s">
        <v>152</v>
      </c>
      <c r="AU107" s="18" t="s">
        <v>81</v>
      </c>
    </row>
    <row r="108" spans="2:65" s="12" customFormat="1">
      <c r="B108" s="159"/>
      <c r="D108" s="160" t="s">
        <v>158</v>
      </c>
      <c r="E108" s="161" t="s">
        <v>19</v>
      </c>
      <c r="F108" s="162" t="s">
        <v>2498</v>
      </c>
      <c r="H108" s="161" t="s">
        <v>19</v>
      </c>
      <c r="I108" s="163"/>
      <c r="L108" s="159"/>
      <c r="M108" s="164"/>
      <c r="T108" s="165"/>
      <c r="AT108" s="161" t="s">
        <v>158</v>
      </c>
      <c r="AU108" s="161" t="s">
        <v>81</v>
      </c>
      <c r="AV108" s="12" t="s">
        <v>79</v>
      </c>
      <c r="AW108" s="12" t="s">
        <v>33</v>
      </c>
      <c r="AX108" s="12" t="s">
        <v>72</v>
      </c>
      <c r="AY108" s="161" t="s">
        <v>143</v>
      </c>
    </row>
    <row r="109" spans="2:65" s="13" customFormat="1">
      <c r="B109" s="166"/>
      <c r="D109" s="160" t="s">
        <v>158</v>
      </c>
      <c r="E109" s="167" t="s">
        <v>19</v>
      </c>
      <c r="F109" s="168" t="s">
        <v>2499</v>
      </c>
      <c r="H109" s="169">
        <v>6.4349999999999996</v>
      </c>
      <c r="I109" s="170"/>
      <c r="L109" s="166"/>
      <c r="M109" s="171"/>
      <c r="T109" s="172"/>
      <c r="AT109" s="167" t="s">
        <v>158</v>
      </c>
      <c r="AU109" s="167" t="s">
        <v>81</v>
      </c>
      <c r="AV109" s="13" t="s">
        <v>81</v>
      </c>
      <c r="AW109" s="13" t="s">
        <v>33</v>
      </c>
      <c r="AX109" s="13" t="s">
        <v>79</v>
      </c>
      <c r="AY109" s="167" t="s">
        <v>143</v>
      </c>
    </row>
    <row r="110" spans="2:65" s="1" customFormat="1" ht="24.15" customHeight="1">
      <c r="B110" s="33"/>
      <c r="C110" s="132" t="s">
        <v>168</v>
      </c>
      <c r="D110" s="132" t="s">
        <v>146</v>
      </c>
      <c r="E110" s="133" t="s">
        <v>2500</v>
      </c>
      <c r="F110" s="134" t="s">
        <v>2501</v>
      </c>
      <c r="G110" s="135" t="s">
        <v>511</v>
      </c>
      <c r="H110" s="136">
        <v>6.4349999999999996</v>
      </c>
      <c r="I110" s="137">
        <v>1250</v>
      </c>
      <c r="J110" s="138">
        <f>ROUND(I110*H110,2)</f>
        <v>8043.75</v>
      </c>
      <c r="K110" s="134" t="s">
        <v>150</v>
      </c>
      <c r="L110" s="33"/>
      <c r="M110" s="139" t="s">
        <v>19</v>
      </c>
      <c r="N110" s="140" t="s">
        <v>43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168</v>
      </c>
      <c r="AT110" s="143" t="s">
        <v>146</v>
      </c>
      <c r="AU110" s="143" t="s">
        <v>81</v>
      </c>
      <c r="AY110" s="18" t="s">
        <v>143</v>
      </c>
      <c r="BE110" s="144">
        <f>IF(N110="základní",J110,0)</f>
        <v>8043.75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79</v>
      </c>
      <c r="BK110" s="144">
        <f>ROUND(I110*H110,2)</f>
        <v>8043.75</v>
      </c>
      <c r="BL110" s="18" t="s">
        <v>168</v>
      </c>
      <c r="BM110" s="143" t="s">
        <v>2502</v>
      </c>
    </row>
    <row r="111" spans="2:65" s="1" customFormat="1">
      <c r="B111" s="33"/>
      <c r="D111" s="145" t="s">
        <v>152</v>
      </c>
      <c r="F111" s="146" t="s">
        <v>2503</v>
      </c>
      <c r="I111" s="147"/>
      <c r="L111" s="33"/>
      <c r="M111" s="148"/>
      <c r="T111" s="54"/>
      <c r="AT111" s="18" t="s">
        <v>152</v>
      </c>
      <c r="AU111" s="18" t="s">
        <v>81</v>
      </c>
    </row>
    <row r="112" spans="2:65" s="12" customFormat="1">
      <c r="B112" s="159"/>
      <c r="D112" s="160" t="s">
        <v>158</v>
      </c>
      <c r="E112" s="161" t="s">
        <v>19</v>
      </c>
      <c r="F112" s="162" t="s">
        <v>2498</v>
      </c>
      <c r="H112" s="161" t="s">
        <v>19</v>
      </c>
      <c r="I112" s="163"/>
      <c r="L112" s="159"/>
      <c r="M112" s="164"/>
      <c r="T112" s="165"/>
      <c r="AT112" s="161" t="s">
        <v>158</v>
      </c>
      <c r="AU112" s="161" t="s">
        <v>81</v>
      </c>
      <c r="AV112" s="12" t="s">
        <v>79</v>
      </c>
      <c r="AW112" s="12" t="s">
        <v>33</v>
      </c>
      <c r="AX112" s="12" t="s">
        <v>72</v>
      </c>
      <c r="AY112" s="161" t="s">
        <v>143</v>
      </c>
    </row>
    <row r="113" spans="2:65" s="13" customFormat="1">
      <c r="B113" s="166"/>
      <c r="D113" s="160" t="s">
        <v>158</v>
      </c>
      <c r="E113" s="167" t="s">
        <v>19</v>
      </c>
      <c r="F113" s="168" t="s">
        <v>2504</v>
      </c>
      <c r="H113" s="169">
        <v>6.4349999999999996</v>
      </c>
      <c r="I113" s="170"/>
      <c r="L113" s="166"/>
      <c r="M113" s="171"/>
      <c r="T113" s="172"/>
      <c r="AT113" s="167" t="s">
        <v>158</v>
      </c>
      <c r="AU113" s="167" t="s">
        <v>81</v>
      </c>
      <c r="AV113" s="13" t="s">
        <v>81</v>
      </c>
      <c r="AW113" s="13" t="s">
        <v>33</v>
      </c>
      <c r="AX113" s="13" t="s">
        <v>79</v>
      </c>
      <c r="AY113" s="167" t="s">
        <v>143</v>
      </c>
    </row>
    <row r="114" spans="2:65" s="1" customFormat="1" ht="24.15" customHeight="1">
      <c r="B114" s="33"/>
      <c r="C114" s="132" t="s">
        <v>172</v>
      </c>
      <c r="D114" s="132" t="s">
        <v>146</v>
      </c>
      <c r="E114" s="133" t="s">
        <v>2505</v>
      </c>
      <c r="F114" s="134" t="s">
        <v>2506</v>
      </c>
      <c r="G114" s="135" t="s">
        <v>511</v>
      </c>
      <c r="H114" s="136">
        <v>4.29</v>
      </c>
      <c r="I114" s="137">
        <v>1900</v>
      </c>
      <c r="J114" s="138">
        <f>ROUND(I114*H114,2)</f>
        <v>8151</v>
      </c>
      <c r="K114" s="134" t="s">
        <v>150</v>
      </c>
      <c r="L114" s="33"/>
      <c r="M114" s="139" t="s">
        <v>19</v>
      </c>
      <c r="N114" s="140" t="s">
        <v>43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168</v>
      </c>
      <c r="AT114" s="143" t="s">
        <v>146</v>
      </c>
      <c r="AU114" s="143" t="s">
        <v>81</v>
      </c>
      <c r="AY114" s="18" t="s">
        <v>143</v>
      </c>
      <c r="BE114" s="144">
        <f>IF(N114="základní",J114,0)</f>
        <v>8151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79</v>
      </c>
      <c r="BK114" s="144">
        <f>ROUND(I114*H114,2)</f>
        <v>8151</v>
      </c>
      <c r="BL114" s="18" t="s">
        <v>168</v>
      </c>
      <c r="BM114" s="143" t="s">
        <v>2507</v>
      </c>
    </row>
    <row r="115" spans="2:65" s="1" customFormat="1">
      <c r="B115" s="33"/>
      <c r="D115" s="145" t="s">
        <v>152</v>
      </c>
      <c r="F115" s="146" t="s">
        <v>2508</v>
      </c>
      <c r="I115" s="147"/>
      <c r="L115" s="33"/>
      <c r="M115" s="148"/>
      <c r="T115" s="54"/>
      <c r="AT115" s="18" t="s">
        <v>152</v>
      </c>
      <c r="AU115" s="18" t="s">
        <v>81</v>
      </c>
    </row>
    <row r="116" spans="2:65" s="12" customFormat="1">
      <c r="B116" s="159"/>
      <c r="D116" s="160" t="s">
        <v>158</v>
      </c>
      <c r="E116" s="161" t="s">
        <v>19</v>
      </c>
      <c r="F116" s="162" t="s">
        <v>2498</v>
      </c>
      <c r="H116" s="161" t="s">
        <v>19</v>
      </c>
      <c r="I116" s="163"/>
      <c r="L116" s="159"/>
      <c r="M116" s="164"/>
      <c r="T116" s="165"/>
      <c r="AT116" s="161" t="s">
        <v>158</v>
      </c>
      <c r="AU116" s="161" t="s">
        <v>81</v>
      </c>
      <c r="AV116" s="12" t="s">
        <v>79</v>
      </c>
      <c r="AW116" s="12" t="s">
        <v>33</v>
      </c>
      <c r="AX116" s="12" t="s">
        <v>72</v>
      </c>
      <c r="AY116" s="161" t="s">
        <v>143</v>
      </c>
    </row>
    <row r="117" spans="2:65" s="13" customFormat="1">
      <c r="B117" s="166"/>
      <c r="D117" s="160" t="s">
        <v>158</v>
      </c>
      <c r="E117" s="167" t="s">
        <v>19</v>
      </c>
      <c r="F117" s="168" t="s">
        <v>2509</v>
      </c>
      <c r="H117" s="169">
        <v>4.29</v>
      </c>
      <c r="I117" s="170"/>
      <c r="L117" s="166"/>
      <c r="M117" s="171"/>
      <c r="T117" s="172"/>
      <c r="AT117" s="167" t="s">
        <v>158</v>
      </c>
      <c r="AU117" s="167" t="s">
        <v>81</v>
      </c>
      <c r="AV117" s="13" t="s">
        <v>81</v>
      </c>
      <c r="AW117" s="13" t="s">
        <v>33</v>
      </c>
      <c r="AX117" s="13" t="s">
        <v>79</v>
      </c>
      <c r="AY117" s="167" t="s">
        <v>143</v>
      </c>
    </row>
    <row r="118" spans="2:65" s="1" customFormat="1" ht="24.15" customHeight="1">
      <c r="B118" s="33"/>
      <c r="C118" s="132" t="s">
        <v>177</v>
      </c>
      <c r="D118" s="132" t="s">
        <v>146</v>
      </c>
      <c r="E118" s="133" t="s">
        <v>2510</v>
      </c>
      <c r="F118" s="134" t="s">
        <v>2511</v>
      </c>
      <c r="G118" s="135" t="s">
        <v>511</v>
      </c>
      <c r="H118" s="136">
        <v>1.073</v>
      </c>
      <c r="I118" s="137">
        <v>2300</v>
      </c>
      <c r="J118" s="138">
        <f>ROUND(I118*H118,2)</f>
        <v>2467.9</v>
      </c>
      <c r="K118" s="134" t="s">
        <v>150</v>
      </c>
      <c r="L118" s="33"/>
      <c r="M118" s="139" t="s">
        <v>19</v>
      </c>
      <c r="N118" s="140" t="s">
        <v>43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168</v>
      </c>
      <c r="AT118" s="143" t="s">
        <v>146</v>
      </c>
      <c r="AU118" s="143" t="s">
        <v>81</v>
      </c>
      <c r="AY118" s="18" t="s">
        <v>143</v>
      </c>
      <c r="BE118" s="144">
        <f>IF(N118="základní",J118,0)</f>
        <v>2467.9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79</v>
      </c>
      <c r="BK118" s="144">
        <f>ROUND(I118*H118,2)</f>
        <v>2467.9</v>
      </c>
      <c r="BL118" s="18" t="s">
        <v>168</v>
      </c>
      <c r="BM118" s="143" t="s">
        <v>2512</v>
      </c>
    </row>
    <row r="119" spans="2:65" s="1" customFormat="1">
      <c r="B119" s="33"/>
      <c r="D119" s="145" t="s">
        <v>152</v>
      </c>
      <c r="F119" s="146" t="s">
        <v>2513</v>
      </c>
      <c r="I119" s="147"/>
      <c r="L119" s="33"/>
      <c r="M119" s="148"/>
      <c r="T119" s="54"/>
      <c r="AT119" s="18" t="s">
        <v>152</v>
      </c>
      <c r="AU119" s="18" t="s">
        <v>81</v>
      </c>
    </row>
    <row r="120" spans="2:65" s="12" customFormat="1">
      <c r="B120" s="159"/>
      <c r="D120" s="160" t="s">
        <v>158</v>
      </c>
      <c r="E120" s="161" t="s">
        <v>19</v>
      </c>
      <c r="F120" s="162" t="s">
        <v>2498</v>
      </c>
      <c r="H120" s="161" t="s">
        <v>19</v>
      </c>
      <c r="I120" s="163"/>
      <c r="L120" s="159"/>
      <c r="M120" s="164"/>
      <c r="T120" s="165"/>
      <c r="AT120" s="161" t="s">
        <v>158</v>
      </c>
      <c r="AU120" s="161" t="s">
        <v>81</v>
      </c>
      <c r="AV120" s="12" t="s">
        <v>79</v>
      </c>
      <c r="AW120" s="12" t="s">
        <v>33</v>
      </c>
      <c r="AX120" s="12" t="s">
        <v>72</v>
      </c>
      <c r="AY120" s="161" t="s">
        <v>143</v>
      </c>
    </row>
    <row r="121" spans="2:65" s="13" customFormat="1">
      <c r="B121" s="166"/>
      <c r="D121" s="160" t="s">
        <v>158</v>
      </c>
      <c r="E121" s="167" t="s">
        <v>19</v>
      </c>
      <c r="F121" s="168" t="s">
        <v>2514</v>
      </c>
      <c r="H121" s="169">
        <v>1.073</v>
      </c>
      <c r="I121" s="170"/>
      <c r="L121" s="166"/>
      <c r="M121" s="171"/>
      <c r="T121" s="172"/>
      <c r="AT121" s="167" t="s">
        <v>158</v>
      </c>
      <c r="AU121" s="167" t="s">
        <v>81</v>
      </c>
      <c r="AV121" s="13" t="s">
        <v>81</v>
      </c>
      <c r="AW121" s="13" t="s">
        <v>33</v>
      </c>
      <c r="AX121" s="13" t="s">
        <v>79</v>
      </c>
      <c r="AY121" s="167" t="s">
        <v>143</v>
      </c>
    </row>
    <row r="122" spans="2:65" s="1" customFormat="1" ht="21.75" customHeight="1">
      <c r="B122" s="33"/>
      <c r="C122" s="132" t="s">
        <v>182</v>
      </c>
      <c r="D122" s="132" t="s">
        <v>146</v>
      </c>
      <c r="E122" s="133" t="s">
        <v>2515</v>
      </c>
      <c r="F122" s="134" t="s">
        <v>2516</v>
      </c>
      <c r="G122" s="135" t="s">
        <v>511</v>
      </c>
      <c r="H122" s="136">
        <v>1.073</v>
      </c>
      <c r="I122" s="137">
        <v>1900</v>
      </c>
      <c r="J122" s="138">
        <f>ROUND(I122*H122,2)</f>
        <v>2038.7</v>
      </c>
      <c r="K122" s="134" t="s">
        <v>150</v>
      </c>
      <c r="L122" s="33"/>
      <c r="M122" s="139" t="s">
        <v>19</v>
      </c>
      <c r="N122" s="140" t="s">
        <v>43</v>
      </c>
      <c r="P122" s="141">
        <f>O122*H122</f>
        <v>0</v>
      </c>
      <c r="Q122" s="141">
        <v>2.4000000000000001E-4</v>
      </c>
      <c r="R122" s="141">
        <f>Q122*H122</f>
        <v>2.5752000000000001E-4</v>
      </c>
      <c r="S122" s="141">
        <v>0</v>
      </c>
      <c r="T122" s="142">
        <f>S122*H122</f>
        <v>0</v>
      </c>
      <c r="AR122" s="143" t="s">
        <v>168</v>
      </c>
      <c r="AT122" s="143" t="s">
        <v>146</v>
      </c>
      <c r="AU122" s="143" t="s">
        <v>81</v>
      </c>
      <c r="AY122" s="18" t="s">
        <v>143</v>
      </c>
      <c r="BE122" s="144">
        <f>IF(N122="základní",J122,0)</f>
        <v>2038.7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79</v>
      </c>
      <c r="BK122" s="144">
        <f>ROUND(I122*H122,2)</f>
        <v>2038.7</v>
      </c>
      <c r="BL122" s="18" t="s">
        <v>168</v>
      </c>
      <c r="BM122" s="143" t="s">
        <v>2517</v>
      </c>
    </row>
    <row r="123" spans="2:65" s="1" customFormat="1">
      <c r="B123" s="33"/>
      <c r="D123" s="145" t="s">
        <v>152</v>
      </c>
      <c r="F123" s="146" t="s">
        <v>2518</v>
      </c>
      <c r="I123" s="147"/>
      <c r="L123" s="33"/>
      <c r="M123" s="148"/>
      <c r="T123" s="54"/>
      <c r="AT123" s="18" t="s">
        <v>152</v>
      </c>
      <c r="AU123" s="18" t="s">
        <v>81</v>
      </c>
    </row>
    <row r="124" spans="2:65" s="12" customFormat="1">
      <c r="B124" s="159"/>
      <c r="D124" s="160" t="s">
        <v>158</v>
      </c>
      <c r="E124" s="161" t="s">
        <v>19</v>
      </c>
      <c r="F124" s="162" t="s">
        <v>2498</v>
      </c>
      <c r="H124" s="161" t="s">
        <v>19</v>
      </c>
      <c r="I124" s="163"/>
      <c r="L124" s="159"/>
      <c r="M124" s="164"/>
      <c r="T124" s="165"/>
      <c r="AT124" s="161" t="s">
        <v>158</v>
      </c>
      <c r="AU124" s="161" t="s">
        <v>81</v>
      </c>
      <c r="AV124" s="12" t="s">
        <v>79</v>
      </c>
      <c r="AW124" s="12" t="s">
        <v>33</v>
      </c>
      <c r="AX124" s="12" t="s">
        <v>72</v>
      </c>
      <c r="AY124" s="161" t="s">
        <v>143</v>
      </c>
    </row>
    <row r="125" spans="2:65" s="13" customFormat="1">
      <c r="B125" s="166"/>
      <c r="D125" s="160" t="s">
        <v>158</v>
      </c>
      <c r="E125" s="167" t="s">
        <v>19</v>
      </c>
      <c r="F125" s="168" t="s">
        <v>2519</v>
      </c>
      <c r="H125" s="169">
        <v>1.073</v>
      </c>
      <c r="I125" s="170"/>
      <c r="L125" s="166"/>
      <c r="M125" s="171"/>
      <c r="T125" s="172"/>
      <c r="AT125" s="167" t="s">
        <v>158</v>
      </c>
      <c r="AU125" s="167" t="s">
        <v>81</v>
      </c>
      <c r="AV125" s="13" t="s">
        <v>81</v>
      </c>
      <c r="AW125" s="13" t="s">
        <v>33</v>
      </c>
      <c r="AX125" s="13" t="s">
        <v>79</v>
      </c>
      <c r="AY125" s="167" t="s">
        <v>143</v>
      </c>
    </row>
    <row r="126" spans="2:65" s="1" customFormat="1" ht="24.15" customHeight="1">
      <c r="B126" s="33"/>
      <c r="C126" s="132" t="s">
        <v>144</v>
      </c>
      <c r="D126" s="132" t="s">
        <v>146</v>
      </c>
      <c r="E126" s="133" t="s">
        <v>577</v>
      </c>
      <c r="F126" s="134" t="s">
        <v>578</v>
      </c>
      <c r="G126" s="135" t="s">
        <v>511</v>
      </c>
      <c r="H126" s="136">
        <v>6.4349999999999996</v>
      </c>
      <c r="I126" s="137">
        <v>599</v>
      </c>
      <c r="J126" s="138">
        <f>ROUND(I126*H126,2)</f>
        <v>3854.57</v>
      </c>
      <c r="K126" s="134" t="s">
        <v>150</v>
      </c>
      <c r="L126" s="33"/>
      <c r="M126" s="139" t="s">
        <v>19</v>
      </c>
      <c r="N126" s="140" t="s">
        <v>43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168</v>
      </c>
      <c r="AT126" s="143" t="s">
        <v>146</v>
      </c>
      <c r="AU126" s="143" t="s">
        <v>81</v>
      </c>
      <c r="AY126" s="18" t="s">
        <v>143</v>
      </c>
      <c r="BE126" s="144">
        <f>IF(N126="základní",J126,0)</f>
        <v>3854.57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79</v>
      </c>
      <c r="BK126" s="144">
        <f>ROUND(I126*H126,2)</f>
        <v>3854.57</v>
      </c>
      <c r="BL126" s="18" t="s">
        <v>168</v>
      </c>
      <c r="BM126" s="143" t="s">
        <v>2520</v>
      </c>
    </row>
    <row r="127" spans="2:65" s="1" customFormat="1">
      <c r="B127" s="33"/>
      <c r="D127" s="145" t="s">
        <v>152</v>
      </c>
      <c r="F127" s="146" t="s">
        <v>580</v>
      </c>
      <c r="I127" s="147"/>
      <c r="L127" s="33"/>
      <c r="M127" s="148"/>
      <c r="T127" s="54"/>
      <c r="AT127" s="18" t="s">
        <v>152</v>
      </c>
      <c r="AU127" s="18" t="s">
        <v>81</v>
      </c>
    </row>
    <row r="128" spans="2:65" s="13" customFormat="1">
      <c r="B128" s="166"/>
      <c r="D128" s="160" t="s">
        <v>158</v>
      </c>
      <c r="E128" s="167" t="s">
        <v>19</v>
      </c>
      <c r="F128" s="168" t="s">
        <v>2521</v>
      </c>
      <c r="H128" s="169">
        <v>21.45</v>
      </c>
      <c r="I128" s="170"/>
      <c r="L128" s="166"/>
      <c r="M128" s="171"/>
      <c r="T128" s="172"/>
      <c r="AT128" s="167" t="s">
        <v>158</v>
      </c>
      <c r="AU128" s="167" t="s">
        <v>81</v>
      </c>
      <c r="AV128" s="13" t="s">
        <v>81</v>
      </c>
      <c r="AW128" s="13" t="s">
        <v>33</v>
      </c>
      <c r="AX128" s="13" t="s">
        <v>72</v>
      </c>
      <c r="AY128" s="167" t="s">
        <v>143</v>
      </c>
    </row>
    <row r="129" spans="2:65" s="15" customFormat="1">
      <c r="B129" s="186"/>
      <c r="D129" s="160" t="s">
        <v>158</v>
      </c>
      <c r="E129" s="187" t="s">
        <v>19</v>
      </c>
      <c r="F129" s="188" t="s">
        <v>533</v>
      </c>
      <c r="H129" s="189">
        <v>21.45</v>
      </c>
      <c r="I129" s="190"/>
      <c r="L129" s="186"/>
      <c r="M129" s="191"/>
      <c r="T129" s="192"/>
      <c r="AT129" s="187" t="s">
        <v>158</v>
      </c>
      <c r="AU129" s="187" t="s">
        <v>81</v>
      </c>
      <c r="AV129" s="15" t="s">
        <v>163</v>
      </c>
      <c r="AW129" s="15" t="s">
        <v>33</v>
      </c>
      <c r="AX129" s="15" t="s">
        <v>72</v>
      </c>
      <c r="AY129" s="187" t="s">
        <v>143</v>
      </c>
    </row>
    <row r="130" spans="2:65" s="12" customFormat="1">
      <c r="B130" s="159"/>
      <c r="D130" s="160" t="s">
        <v>158</v>
      </c>
      <c r="E130" s="161" t="s">
        <v>19</v>
      </c>
      <c r="F130" s="162" t="s">
        <v>2522</v>
      </c>
      <c r="H130" s="161" t="s">
        <v>19</v>
      </c>
      <c r="I130" s="163"/>
      <c r="L130" s="159"/>
      <c r="M130" s="164"/>
      <c r="T130" s="165"/>
      <c r="AT130" s="161" t="s">
        <v>158</v>
      </c>
      <c r="AU130" s="161" t="s">
        <v>81</v>
      </c>
      <c r="AV130" s="12" t="s">
        <v>79</v>
      </c>
      <c r="AW130" s="12" t="s">
        <v>33</v>
      </c>
      <c r="AX130" s="12" t="s">
        <v>72</v>
      </c>
      <c r="AY130" s="161" t="s">
        <v>143</v>
      </c>
    </row>
    <row r="131" spans="2:65" s="13" customFormat="1">
      <c r="B131" s="166"/>
      <c r="D131" s="160" t="s">
        <v>158</v>
      </c>
      <c r="E131" s="167" t="s">
        <v>19</v>
      </c>
      <c r="F131" s="168" t="s">
        <v>2523</v>
      </c>
      <c r="H131" s="169">
        <v>6.4349999999999996</v>
      </c>
      <c r="I131" s="170"/>
      <c r="L131" s="166"/>
      <c r="M131" s="171"/>
      <c r="T131" s="172"/>
      <c r="AT131" s="167" t="s">
        <v>158</v>
      </c>
      <c r="AU131" s="167" t="s">
        <v>81</v>
      </c>
      <c r="AV131" s="13" t="s">
        <v>81</v>
      </c>
      <c r="AW131" s="13" t="s">
        <v>33</v>
      </c>
      <c r="AX131" s="13" t="s">
        <v>79</v>
      </c>
      <c r="AY131" s="167" t="s">
        <v>143</v>
      </c>
    </row>
    <row r="132" spans="2:65" s="1" customFormat="1" ht="24.15" customHeight="1">
      <c r="B132" s="33"/>
      <c r="C132" s="132" t="s">
        <v>191</v>
      </c>
      <c r="D132" s="132" t="s">
        <v>146</v>
      </c>
      <c r="E132" s="133" t="s">
        <v>1744</v>
      </c>
      <c r="F132" s="134" t="s">
        <v>1745</v>
      </c>
      <c r="G132" s="135" t="s">
        <v>494</v>
      </c>
      <c r="H132" s="136">
        <v>49.5</v>
      </c>
      <c r="I132" s="137">
        <v>45.3</v>
      </c>
      <c r="J132" s="138">
        <f>ROUND(I132*H132,2)</f>
        <v>2242.35</v>
      </c>
      <c r="K132" s="134" t="s">
        <v>150</v>
      </c>
      <c r="L132" s="33"/>
      <c r="M132" s="139" t="s">
        <v>19</v>
      </c>
      <c r="N132" s="140" t="s">
        <v>43</v>
      </c>
      <c r="P132" s="141">
        <f>O132*H132</f>
        <v>0</v>
      </c>
      <c r="Q132" s="141">
        <v>5.8E-4</v>
      </c>
      <c r="R132" s="141">
        <f>Q132*H132</f>
        <v>2.8709999999999999E-2</v>
      </c>
      <c r="S132" s="141">
        <v>0</v>
      </c>
      <c r="T132" s="142">
        <f>S132*H132</f>
        <v>0</v>
      </c>
      <c r="AR132" s="143" t="s">
        <v>168</v>
      </c>
      <c r="AT132" s="143" t="s">
        <v>146</v>
      </c>
      <c r="AU132" s="143" t="s">
        <v>81</v>
      </c>
      <c r="AY132" s="18" t="s">
        <v>143</v>
      </c>
      <c r="BE132" s="144">
        <f>IF(N132="základní",J132,0)</f>
        <v>2242.35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79</v>
      </c>
      <c r="BK132" s="144">
        <f>ROUND(I132*H132,2)</f>
        <v>2242.35</v>
      </c>
      <c r="BL132" s="18" t="s">
        <v>168</v>
      </c>
      <c r="BM132" s="143" t="s">
        <v>2524</v>
      </c>
    </row>
    <row r="133" spans="2:65" s="1" customFormat="1">
      <c r="B133" s="33"/>
      <c r="D133" s="145" t="s">
        <v>152</v>
      </c>
      <c r="F133" s="146" t="s">
        <v>1747</v>
      </c>
      <c r="I133" s="147"/>
      <c r="L133" s="33"/>
      <c r="M133" s="148"/>
      <c r="T133" s="54"/>
      <c r="AT133" s="18" t="s">
        <v>152</v>
      </c>
      <c r="AU133" s="18" t="s">
        <v>81</v>
      </c>
    </row>
    <row r="134" spans="2:65" s="12" customFormat="1">
      <c r="B134" s="159"/>
      <c r="D134" s="160" t="s">
        <v>158</v>
      </c>
      <c r="E134" s="161" t="s">
        <v>19</v>
      </c>
      <c r="F134" s="162" t="s">
        <v>246</v>
      </c>
      <c r="H134" s="161" t="s">
        <v>19</v>
      </c>
      <c r="I134" s="163"/>
      <c r="L134" s="159"/>
      <c r="M134" s="164"/>
      <c r="T134" s="165"/>
      <c r="AT134" s="161" t="s">
        <v>158</v>
      </c>
      <c r="AU134" s="161" t="s">
        <v>81</v>
      </c>
      <c r="AV134" s="12" t="s">
        <v>79</v>
      </c>
      <c r="AW134" s="12" t="s">
        <v>33</v>
      </c>
      <c r="AX134" s="12" t="s">
        <v>72</v>
      </c>
      <c r="AY134" s="161" t="s">
        <v>143</v>
      </c>
    </row>
    <row r="135" spans="2:65" s="12" customFormat="1">
      <c r="B135" s="159"/>
      <c r="D135" s="160" t="s">
        <v>158</v>
      </c>
      <c r="E135" s="161" t="s">
        <v>19</v>
      </c>
      <c r="F135" s="162" t="s">
        <v>2491</v>
      </c>
      <c r="H135" s="161" t="s">
        <v>19</v>
      </c>
      <c r="I135" s="163"/>
      <c r="L135" s="159"/>
      <c r="M135" s="164"/>
      <c r="T135" s="165"/>
      <c r="AT135" s="161" t="s">
        <v>158</v>
      </c>
      <c r="AU135" s="161" t="s">
        <v>81</v>
      </c>
      <c r="AV135" s="12" t="s">
        <v>79</v>
      </c>
      <c r="AW135" s="12" t="s">
        <v>33</v>
      </c>
      <c r="AX135" s="12" t="s">
        <v>72</v>
      </c>
      <c r="AY135" s="161" t="s">
        <v>143</v>
      </c>
    </row>
    <row r="136" spans="2:65" s="12" customFormat="1">
      <c r="B136" s="159"/>
      <c r="D136" s="160" t="s">
        <v>158</v>
      </c>
      <c r="E136" s="161" t="s">
        <v>19</v>
      </c>
      <c r="F136" s="162" t="s">
        <v>499</v>
      </c>
      <c r="H136" s="161" t="s">
        <v>19</v>
      </c>
      <c r="I136" s="163"/>
      <c r="L136" s="159"/>
      <c r="M136" s="164"/>
      <c r="T136" s="165"/>
      <c r="AT136" s="161" t="s">
        <v>158</v>
      </c>
      <c r="AU136" s="161" t="s">
        <v>81</v>
      </c>
      <c r="AV136" s="12" t="s">
        <v>79</v>
      </c>
      <c r="AW136" s="12" t="s">
        <v>33</v>
      </c>
      <c r="AX136" s="12" t="s">
        <v>72</v>
      </c>
      <c r="AY136" s="161" t="s">
        <v>143</v>
      </c>
    </row>
    <row r="137" spans="2:65" s="13" customFormat="1">
      <c r="B137" s="166"/>
      <c r="D137" s="160" t="s">
        <v>158</v>
      </c>
      <c r="E137" s="167" t="s">
        <v>19</v>
      </c>
      <c r="F137" s="168" t="s">
        <v>2525</v>
      </c>
      <c r="H137" s="169">
        <v>49.5</v>
      </c>
      <c r="I137" s="170"/>
      <c r="L137" s="166"/>
      <c r="M137" s="171"/>
      <c r="T137" s="172"/>
      <c r="AT137" s="167" t="s">
        <v>158</v>
      </c>
      <c r="AU137" s="167" t="s">
        <v>81</v>
      </c>
      <c r="AV137" s="13" t="s">
        <v>81</v>
      </c>
      <c r="AW137" s="13" t="s">
        <v>33</v>
      </c>
      <c r="AX137" s="13" t="s">
        <v>79</v>
      </c>
      <c r="AY137" s="167" t="s">
        <v>143</v>
      </c>
    </row>
    <row r="138" spans="2:65" s="1" customFormat="1" ht="24.15" customHeight="1">
      <c r="B138" s="33"/>
      <c r="C138" s="132" t="s">
        <v>195</v>
      </c>
      <c r="D138" s="132" t="s">
        <v>146</v>
      </c>
      <c r="E138" s="133" t="s">
        <v>1751</v>
      </c>
      <c r="F138" s="134" t="s">
        <v>1752</v>
      </c>
      <c r="G138" s="135" t="s">
        <v>494</v>
      </c>
      <c r="H138" s="136">
        <v>49.5</v>
      </c>
      <c r="I138" s="137">
        <v>23.6</v>
      </c>
      <c r="J138" s="138">
        <f>ROUND(I138*H138,2)</f>
        <v>1168.2</v>
      </c>
      <c r="K138" s="134" t="s">
        <v>150</v>
      </c>
      <c r="L138" s="33"/>
      <c r="M138" s="139" t="s">
        <v>19</v>
      </c>
      <c r="N138" s="140" t="s">
        <v>43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168</v>
      </c>
      <c r="AT138" s="143" t="s">
        <v>146</v>
      </c>
      <c r="AU138" s="143" t="s">
        <v>81</v>
      </c>
      <c r="AY138" s="18" t="s">
        <v>143</v>
      </c>
      <c r="BE138" s="144">
        <f>IF(N138="základní",J138,0)</f>
        <v>1168.2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79</v>
      </c>
      <c r="BK138" s="144">
        <f>ROUND(I138*H138,2)</f>
        <v>1168.2</v>
      </c>
      <c r="BL138" s="18" t="s">
        <v>168</v>
      </c>
      <c r="BM138" s="143" t="s">
        <v>2526</v>
      </c>
    </row>
    <row r="139" spans="2:65" s="1" customFormat="1">
      <c r="B139" s="33"/>
      <c r="D139" s="145" t="s">
        <v>152</v>
      </c>
      <c r="F139" s="146" t="s">
        <v>1754</v>
      </c>
      <c r="I139" s="147"/>
      <c r="L139" s="33"/>
      <c r="M139" s="148"/>
      <c r="T139" s="54"/>
      <c r="AT139" s="18" t="s">
        <v>152</v>
      </c>
      <c r="AU139" s="18" t="s">
        <v>81</v>
      </c>
    </row>
    <row r="140" spans="2:65" s="1" customFormat="1" ht="37.799999999999997" customHeight="1">
      <c r="B140" s="33"/>
      <c r="C140" s="132" t="s">
        <v>200</v>
      </c>
      <c r="D140" s="132" t="s">
        <v>146</v>
      </c>
      <c r="E140" s="133" t="s">
        <v>629</v>
      </c>
      <c r="F140" s="134" t="s">
        <v>630</v>
      </c>
      <c r="G140" s="135" t="s">
        <v>511</v>
      </c>
      <c r="H140" s="136">
        <v>31.844999999999999</v>
      </c>
      <c r="I140" s="137">
        <v>111</v>
      </c>
      <c r="J140" s="138">
        <f>ROUND(I140*H140,2)</f>
        <v>3534.8</v>
      </c>
      <c r="K140" s="134" t="s">
        <v>150</v>
      </c>
      <c r="L140" s="33"/>
      <c r="M140" s="139" t="s">
        <v>19</v>
      </c>
      <c r="N140" s="140" t="s">
        <v>43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168</v>
      </c>
      <c r="AT140" s="143" t="s">
        <v>146</v>
      </c>
      <c r="AU140" s="143" t="s">
        <v>81</v>
      </c>
      <c r="AY140" s="18" t="s">
        <v>143</v>
      </c>
      <c r="BE140" s="144">
        <f>IF(N140="základní",J140,0)</f>
        <v>3534.8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79</v>
      </c>
      <c r="BK140" s="144">
        <f>ROUND(I140*H140,2)</f>
        <v>3534.8</v>
      </c>
      <c r="BL140" s="18" t="s">
        <v>168</v>
      </c>
      <c r="BM140" s="143" t="s">
        <v>2527</v>
      </c>
    </row>
    <row r="141" spans="2:65" s="1" customFormat="1">
      <c r="B141" s="33"/>
      <c r="D141" s="145" t="s">
        <v>152</v>
      </c>
      <c r="F141" s="146" t="s">
        <v>632</v>
      </c>
      <c r="I141" s="147"/>
      <c r="L141" s="33"/>
      <c r="M141" s="148"/>
      <c r="T141" s="54"/>
      <c r="AT141" s="18" t="s">
        <v>152</v>
      </c>
      <c r="AU141" s="18" t="s">
        <v>81</v>
      </c>
    </row>
    <row r="142" spans="2:65" s="12" customFormat="1">
      <c r="B142" s="159"/>
      <c r="D142" s="160" t="s">
        <v>158</v>
      </c>
      <c r="E142" s="161" t="s">
        <v>19</v>
      </c>
      <c r="F142" s="162" t="s">
        <v>633</v>
      </c>
      <c r="H142" s="161" t="s">
        <v>19</v>
      </c>
      <c r="I142" s="163"/>
      <c r="L142" s="159"/>
      <c r="M142" s="164"/>
      <c r="T142" s="165"/>
      <c r="AT142" s="161" t="s">
        <v>158</v>
      </c>
      <c r="AU142" s="161" t="s">
        <v>81</v>
      </c>
      <c r="AV142" s="12" t="s">
        <v>79</v>
      </c>
      <c r="AW142" s="12" t="s">
        <v>33</v>
      </c>
      <c r="AX142" s="12" t="s">
        <v>72</v>
      </c>
      <c r="AY142" s="161" t="s">
        <v>143</v>
      </c>
    </row>
    <row r="143" spans="2:65" s="12" customFormat="1">
      <c r="B143" s="159"/>
      <c r="D143" s="160" t="s">
        <v>158</v>
      </c>
      <c r="E143" s="161" t="s">
        <v>19</v>
      </c>
      <c r="F143" s="162" t="s">
        <v>634</v>
      </c>
      <c r="H143" s="161" t="s">
        <v>19</v>
      </c>
      <c r="I143" s="163"/>
      <c r="L143" s="159"/>
      <c r="M143" s="164"/>
      <c r="T143" s="165"/>
      <c r="AT143" s="161" t="s">
        <v>158</v>
      </c>
      <c r="AU143" s="161" t="s">
        <v>81</v>
      </c>
      <c r="AV143" s="12" t="s">
        <v>79</v>
      </c>
      <c r="AW143" s="12" t="s">
        <v>33</v>
      </c>
      <c r="AX143" s="12" t="s">
        <v>72</v>
      </c>
      <c r="AY143" s="161" t="s">
        <v>143</v>
      </c>
    </row>
    <row r="144" spans="2:65" s="12" customFormat="1">
      <c r="B144" s="159"/>
      <c r="D144" s="160" t="s">
        <v>158</v>
      </c>
      <c r="E144" s="161" t="s">
        <v>19</v>
      </c>
      <c r="F144" s="162" t="s">
        <v>635</v>
      </c>
      <c r="H144" s="161" t="s">
        <v>19</v>
      </c>
      <c r="I144" s="163"/>
      <c r="L144" s="159"/>
      <c r="M144" s="164"/>
      <c r="T144" s="165"/>
      <c r="AT144" s="161" t="s">
        <v>158</v>
      </c>
      <c r="AU144" s="161" t="s">
        <v>81</v>
      </c>
      <c r="AV144" s="12" t="s">
        <v>79</v>
      </c>
      <c r="AW144" s="12" t="s">
        <v>33</v>
      </c>
      <c r="AX144" s="12" t="s">
        <v>72</v>
      </c>
      <c r="AY144" s="161" t="s">
        <v>143</v>
      </c>
    </row>
    <row r="145" spans="2:65" s="13" customFormat="1">
      <c r="B145" s="166"/>
      <c r="D145" s="160" t="s">
        <v>158</v>
      </c>
      <c r="E145" s="167" t="s">
        <v>19</v>
      </c>
      <c r="F145" s="168" t="s">
        <v>2528</v>
      </c>
      <c r="H145" s="169">
        <v>6.6</v>
      </c>
      <c r="I145" s="170"/>
      <c r="L145" s="166"/>
      <c r="M145" s="171"/>
      <c r="T145" s="172"/>
      <c r="AT145" s="167" t="s">
        <v>158</v>
      </c>
      <c r="AU145" s="167" t="s">
        <v>81</v>
      </c>
      <c r="AV145" s="13" t="s">
        <v>81</v>
      </c>
      <c r="AW145" s="13" t="s">
        <v>33</v>
      </c>
      <c r="AX145" s="13" t="s">
        <v>72</v>
      </c>
      <c r="AY145" s="167" t="s">
        <v>143</v>
      </c>
    </row>
    <row r="146" spans="2:65" s="13" customFormat="1">
      <c r="B146" s="166"/>
      <c r="D146" s="160" t="s">
        <v>158</v>
      </c>
      <c r="E146" s="167" t="s">
        <v>19</v>
      </c>
      <c r="F146" s="168" t="s">
        <v>2529</v>
      </c>
      <c r="H146" s="169">
        <v>17.16</v>
      </c>
      <c r="I146" s="170"/>
      <c r="L146" s="166"/>
      <c r="M146" s="171"/>
      <c r="T146" s="172"/>
      <c r="AT146" s="167" t="s">
        <v>158</v>
      </c>
      <c r="AU146" s="167" t="s">
        <v>81</v>
      </c>
      <c r="AV146" s="13" t="s">
        <v>81</v>
      </c>
      <c r="AW146" s="13" t="s">
        <v>33</v>
      </c>
      <c r="AX146" s="13" t="s">
        <v>72</v>
      </c>
      <c r="AY146" s="167" t="s">
        <v>143</v>
      </c>
    </row>
    <row r="147" spans="2:65" s="15" customFormat="1">
      <c r="B147" s="186"/>
      <c r="D147" s="160" t="s">
        <v>158</v>
      </c>
      <c r="E147" s="187" t="s">
        <v>19</v>
      </c>
      <c r="F147" s="188" t="s">
        <v>533</v>
      </c>
      <c r="H147" s="189">
        <v>23.759999999999998</v>
      </c>
      <c r="I147" s="190"/>
      <c r="L147" s="186"/>
      <c r="M147" s="191"/>
      <c r="T147" s="192"/>
      <c r="AT147" s="187" t="s">
        <v>158</v>
      </c>
      <c r="AU147" s="187" t="s">
        <v>81</v>
      </c>
      <c r="AV147" s="15" t="s">
        <v>163</v>
      </c>
      <c r="AW147" s="15" t="s">
        <v>33</v>
      </c>
      <c r="AX147" s="15" t="s">
        <v>72</v>
      </c>
      <c r="AY147" s="187" t="s">
        <v>143</v>
      </c>
    </row>
    <row r="148" spans="2:65" s="12" customFormat="1">
      <c r="B148" s="159"/>
      <c r="D148" s="160" t="s">
        <v>158</v>
      </c>
      <c r="E148" s="161" t="s">
        <v>19</v>
      </c>
      <c r="F148" s="162" t="s">
        <v>640</v>
      </c>
      <c r="H148" s="161" t="s">
        <v>19</v>
      </c>
      <c r="I148" s="163"/>
      <c r="L148" s="159"/>
      <c r="M148" s="164"/>
      <c r="T148" s="165"/>
      <c r="AT148" s="161" t="s">
        <v>158</v>
      </c>
      <c r="AU148" s="161" t="s">
        <v>81</v>
      </c>
      <c r="AV148" s="12" t="s">
        <v>79</v>
      </c>
      <c r="AW148" s="12" t="s">
        <v>33</v>
      </c>
      <c r="AX148" s="12" t="s">
        <v>72</v>
      </c>
      <c r="AY148" s="161" t="s">
        <v>143</v>
      </c>
    </row>
    <row r="149" spans="2:65" s="13" customFormat="1">
      <c r="B149" s="166"/>
      <c r="D149" s="160" t="s">
        <v>158</v>
      </c>
      <c r="E149" s="167" t="s">
        <v>19</v>
      </c>
      <c r="F149" s="168" t="s">
        <v>2530</v>
      </c>
      <c r="H149" s="169">
        <v>1.65</v>
      </c>
      <c r="I149" s="170"/>
      <c r="L149" s="166"/>
      <c r="M149" s="171"/>
      <c r="T149" s="172"/>
      <c r="AT149" s="167" t="s">
        <v>158</v>
      </c>
      <c r="AU149" s="167" t="s">
        <v>81</v>
      </c>
      <c r="AV149" s="13" t="s">
        <v>81</v>
      </c>
      <c r="AW149" s="13" t="s">
        <v>33</v>
      </c>
      <c r="AX149" s="13" t="s">
        <v>72</v>
      </c>
      <c r="AY149" s="167" t="s">
        <v>143</v>
      </c>
    </row>
    <row r="150" spans="2:65" s="13" customFormat="1">
      <c r="B150" s="166"/>
      <c r="D150" s="160" t="s">
        <v>158</v>
      </c>
      <c r="E150" s="167" t="s">
        <v>19</v>
      </c>
      <c r="F150" s="168" t="s">
        <v>2531</v>
      </c>
      <c r="H150" s="169">
        <v>6.4349999999999996</v>
      </c>
      <c r="I150" s="170"/>
      <c r="L150" s="166"/>
      <c r="M150" s="171"/>
      <c r="T150" s="172"/>
      <c r="AT150" s="167" t="s">
        <v>158</v>
      </c>
      <c r="AU150" s="167" t="s">
        <v>81</v>
      </c>
      <c r="AV150" s="13" t="s">
        <v>81</v>
      </c>
      <c r="AW150" s="13" t="s">
        <v>33</v>
      </c>
      <c r="AX150" s="13" t="s">
        <v>72</v>
      </c>
      <c r="AY150" s="167" t="s">
        <v>143</v>
      </c>
    </row>
    <row r="151" spans="2:65" s="15" customFormat="1">
      <c r="B151" s="186"/>
      <c r="D151" s="160" t="s">
        <v>158</v>
      </c>
      <c r="E151" s="187" t="s">
        <v>19</v>
      </c>
      <c r="F151" s="188" t="s">
        <v>533</v>
      </c>
      <c r="H151" s="189">
        <v>8.0849999999999991</v>
      </c>
      <c r="I151" s="190"/>
      <c r="L151" s="186"/>
      <c r="M151" s="191"/>
      <c r="T151" s="192"/>
      <c r="AT151" s="187" t="s">
        <v>158</v>
      </c>
      <c r="AU151" s="187" t="s">
        <v>81</v>
      </c>
      <c r="AV151" s="15" t="s">
        <v>163</v>
      </c>
      <c r="AW151" s="15" t="s">
        <v>33</v>
      </c>
      <c r="AX151" s="15" t="s">
        <v>72</v>
      </c>
      <c r="AY151" s="187" t="s">
        <v>143</v>
      </c>
    </row>
    <row r="152" spans="2:65" s="14" customFormat="1">
      <c r="B152" s="173"/>
      <c r="D152" s="160" t="s">
        <v>158</v>
      </c>
      <c r="E152" s="174" t="s">
        <v>19</v>
      </c>
      <c r="F152" s="175" t="s">
        <v>267</v>
      </c>
      <c r="H152" s="176">
        <v>31.844999999999995</v>
      </c>
      <c r="I152" s="177"/>
      <c r="L152" s="173"/>
      <c r="M152" s="178"/>
      <c r="T152" s="179"/>
      <c r="AT152" s="174" t="s">
        <v>158</v>
      </c>
      <c r="AU152" s="174" t="s">
        <v>81</v>
      </c>
      <c r="AV152" s="14" t="s">
        <v>168</v>
      </c>
      <c r="AW152" s="14" t="s">
        <v>33</v>
      </c>
      <c r="AX152" s="14" t="s">
        <v>79</v>
      </c>
      <c r="AY152" s="174" t="s">
        <v>143</v>
      </c>
    </row>
    <row r="153" spans="2:65" s="1" customFormat="1" ht="37.799999999999997" customHeight="1">
      <c r="B153" s="33"/>
      <c r="C153" s="132" t="s">
        <v>8</v>
      </c>
      <c r="D153" s="132" t="s">
        <v>146</v>
      </c>
      <c r="E153" s="133" t="s">
        <v>643</v>
      </c>
      <c r="F153" s="134" t="s">
        <v>644</v>
      </c>
      <c r="G153" s="135" t="s">
        <v>511</v>
      </c>
      <c r="H153" s="136">
        <v>9.57</v>
      </c>
      <c r="I153" s="137">
        <v>111</v>
      </c>
      <c r="J153" s="138">
        <f>ROUND(I153*H153,2)</f>
        <v>1062.27</v>
      </c>
      <c r="K153" s="134" t="s">
        <v>150</v>
      </c>
      <c r="L153" s="33"/>
      <c r="M153" s="139" t="s">
        <v>19</v>
      </c>
      <c r="N153" s="140" t="s">
        <v>43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168</v>
      </c>
      <c r="AT153" s="143" t="s">
        <v>146</v>
      </c>
      <c r="AU153" s="143" t="s">
        <v>81</v>
      </c>
      <c r="AY153" s="18" t="s">
        <v>143</v>
      </c>
      <c r="BE153" s="144">
        <f>IF(N153="základní",J153,0)</f>
        <v>1062.27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79</v>
      </c>
      <c r="BK153" s="144">
        <f>ROUND(I153*H153,2)</f>
        <v>1062.27</v>
      </c>
      <c r="BL153" s="18" t="s">
        <v>168</v>
      </c>
      <c r="BM153" s="143" t="s">
        <v>2532</v>
      </c>
    </row>
    <row r="154" spans="2:65" s="1" customFormat="1">
      <c r="B154" s="33"/>
      <c r="D154" s="145" t="s">
        <v>152</v>
      </c>
      <c r="F154" s="146" t="s">
        <v>646</v>
      </c>
      <c r="I154" s="147"/>
      <c r="L154" s="33"/>
      <c r="M154" s="148"/>
      <c r="T154" s="54"/>
      <c r="AT154" s="18" t="s">
        <v>152</v>
      </c>
      <c r="AU154" s="18" t="s">
        <v>81</v>
      </c>
    </row>
    <row r="155" spans="2:65" s="12" customFormat="1">
      <c r="B155" s="159"/>
      <c r="D155" s="160" t="s">
        <v>158</v>
      </c>
      <c r="E155" s="161" t="s">
        <v>19</v>
      </c>
      <c r="F155" s="162" t="s">
        <v>633</v>
      </c>
      <c r="H155" s="161" t="s">
        <v>19</v>
      </c>
      <c r="I155" s="163"/>
      <c r="L155" s="159"/>
      <c r="M155" s="164"/>
      <c r="T155" s="165"/>
      <c r="AT155" s="161" t="s">
        <v>158</v>
      </c>
      <c r="AU155" s="161" t="s">
        <v>81</v>
      </c>
      <c r="AV155" s="12" t="s">
        <v>79</v>
      </c>
      <c r="AW155" s="12" t="s">
        <v>33</v>
      </c>
      <c r="AX155" s="12" t="s">
        <v>72</v>
      </c>
      <c r="AY155" s="161" t="s">
        <v>143</v>
      </c>
    </row>
    <row r="156" spans="2:65" s="12" customFormat="1">
      <c r="B156" s="159"/>
      <c r="D156" s="160" t="s">
        <v>158</v>
      </c>
      <c r="E156" s="161" t="s">
        <v>19</v>
      </c>
      <c r="F156" s="162" t="s">
        <v>634</v>
      </c>
      <c r="H156" s="161" t="s">
        <v>19</v>
      </c>
      <c r="I156" s="163"/>
      <c r="L156" s="159"/>
      <c r="M156" s="164"/>
      <c r="T156" s="165"/>
      <c r="AT156" s="161" t="s">
        <v>158</v>
      </c>
      <c r="AU156" s="161" t="s">
        <v>81</v>
      </c>
      <c r="AV156" s="12" t="s">
        <v>79</v>
      </c>
      <c r="AW156" s="12" t="s">
        <v>33</v>
      </c>
      <c r="AX156" s="12" t="s">
        <v>72</v>
      </c>
      <c r="AY156" s="161" t="s">
        <v>143</v>
      </c>
    </row>
    <row r="157" spans="2:65" s="13" customFormat="1">
      <c r="B157" s="166"/>
      <c r="D157" s="160" t="s">
        <v>158</v>
      </c>
      <c r="E157" s="167" t="s">
        <v>19</v>
      </c>
      <c r="F157" s="168" t="s">
        <v>2533</v>
      </c>
      <c r="H157" s="169">
        <v>9.57</v>
      </c>
      <c r="I157" s="170"/>
      <c r="L157" s="166"/>
      <c r="M157" s="171"/>
      <c r="T157" s="172"/>
      <c r="AT157" s="167" t="s">
        <v>158</v>
      </c>
      <c r="AU157" s="167" t="s">
        <v>81</v>
      </c>
      <c r="AV157" s="13" t="s">
        <v>81</v>
      </c>
      <c r="AW157" s="13" t="s">
        <v>33</v>
      </c>
      <c r="AX157" s="13" t="s">
        <v>72</v>
      </c>
      <c r="AY157" s="167" t="s">
        <v>143</v>
      </c>
    </row>
    <row r="158" spans="2:65" s="14" customFormat="1">
      <c r="B158" s="173"/>
      <c r="D158" s="160" t="s">
        <v>158</v>
      </c>
      <c r="E158" s="174" t="s">
        <v>19</v>
      </c>
      <c r="F158" s="175" t="s">
        <v>267</v>
      </c>
      <c r="H158" s="176">
        <v>9.57</v>
      </c>
      <c r="I158" s="177"/>
      <c r="L158" s="173"/>
      <c r="M158" s="178"/>
      <c r="T158" s="179"/>
      <c r="AT158" s="174" t="s">
        <v>158</v>
      </c>
      <c r="AU158" s="174" t="s">
        <v>81</v>
      </c>
      <c r="AV158" s="14" t="s">
        <v>168</v>
      </c>
      <c r="AW158" s="14" t="s">
        <v>33</v>
      </c>
      <c r="AX158" s="14" t="s">
        <v>79</v>
      </c>
      <c r="AY158" s="174" t="s">
        <v>143</v>
      </c>
    </row>
    <row r="159" spans="2:65" s="1" customFormat="1" ht="37.799999999999997" customHeight="1">
      <c r="B159" s="33"/>
      <c r="C159" s="132" t="s">
        <v>208</v>
      </c>
      <c r="D159" s="132" t="s">
        <v>146</v>
      </c>
      <c r="E159" s="133" t="s">
        <v>648</v>
      </c>
      <c r="F159" s="134" t="s">
        <v>649</v>
      </c>
      <c r="G159" s="135" t="s">
        <v>511</v>
      </c>
      <c r="H159" s="136">
        <v>5.94</v>
      </c>
      <c r="I159" s="137">
        <v>245</v>
      </c>
      <c r="J159" s="138">
        <f>ROUND(I159*H159,2)</f>
        <v>1455.3</v>
      </c>
      <c r="K159" s="134" t="s">
        <v>150</v>
      </c>
      <c r="L159" s="33"/>
      <c r="M159" s="139" t="s">
        <v>19</v>
      </c>
      <c r="N159" s="140" t="s">
        <v>43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168</v>
      </c>
      <c r="AT159" s="143" t="s">
        <v>146</v>
      </c>
      <c r="AU159" s="143" t="s">
        <v>81</v>
      </c>
      <c r="AY159" s="18" t="s">
        <v>143</v>
      </c>
      <c r="BE159" s="144">
        <f>IF(N159="základní",J159,0)</f>
        <v>1455.3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79</v>
      </c>
      <c r="BK159" s="144">
        <f>ROUND(I159*H159,2)</f>
        <v>1455.3</v>
      </c>
      <c r="BL159" s="18" t="s">
        <v>168</v>
      </c>
      <c r="BM159" s="143" t="s">
        <v>2534</v>
      </c>
    </row>
    <row r="160" spans="2:65" s="1" customFormat="1">
      <c r="B160" s="33"/>
      <c r="D160" s="145" t="s">
        <v>152</v>
      </c>
      <c r="F160" s="146" t="s">
        <v>651</v>
      </c>
      <c r="I160" s="147"/>
      <c r="L160" s="33"/>
      <c r="M160" s="148"/>
      <c r="T160" s="54"/>
      <c r="AT160" s="18" t="s">
        <v>152</v>
      </c>
      <c r="AU160" s="18" t="s">
        <v>81</v>
      </c>
    </row>
    <row r="161" spans="2:65" s="12" customFormat="1">
      <c r="B161" s="159"/>
      <c r="D161" s="160" t="s">
        <v>158</v>
      </c>
      <c r="E161" s="161" t="s">
        <v>19</v>
      </c>
      <c r="F161" s="162" t="s">
        <v>652</v>
      </c>
      <c r="H161" s="161" t="s">
        <v>19</v>
      </c>
      <c r="I161" s="163"/>
      <c r="L161" s="159"/>
      <c r="M161" s="164"/>
      <c r="T161" s="165"/>
      <c r="AT161" s="161" t="s">
        <v>158</v>
      </c>
      <c r="AU161" s="161" t="s">
        <v>81</v>
      </c>
      <c r="AV161" s="12" t="s">
        <v>79</v>
      </c>
      <c r="AW161" s="12" t="s">
        <v>33</v>
      </c>
      <c r="AX161" s="12" t="s">
        <v>72</v>
      </c>
      <c r="AY161" s="161" t="s">
        <v>143</v>
      </c>
    </row>
    <row r="162" spans="2:65" s="13" customFormat="1">
      <c r="B162" s="166"/>
      <c r="D162" s="160" t="s">
        <v>158</v>
      </c>
      <c r="E162" s="167" t="s">
        <v>19</v>
      </c>
      <c r="F162" s="168" t="s">
        <v>2535</v>
      </c>
      <c r="H162" s="169">
        <v>8.58</v>
      </c>
      <c r="I162" s="170"/>
      <c r="L162" s="166"/>
      <c r="M162" s="171"/>
      <c r="T162" s="172"/>
      <c r="AT162" s="167" t="s">
        <v>158</v>
      </c>
      <c r="AU162" s="167" t="s">
        <v>81</v>
      </c>
      <c r="AV162" s="13" t="s">
        <v>81</v>
      </c>
      <c r="AW162" s="13" t="s">
        <v>33</v>
      </c>
      <c r="AX162" s="13" t="s">
        <v>72</v>
      </c>
      <c r="AY162" s="167" t="s">
        <v>143</v>
      </c>
    </row>
    <row r="163" spans="2:65" s="12" customFormat="1">
      <c r="B163" s="159"/>
      <c r="D163" s="160" t="s">
        <v>158</v>
      </c>
      <c r="E163" s="161" t="s">
        <v>19</v>
      </c>
      <c r="F163" s="162" t="s">
        <v>654</v>
      </c>
      <c r="H163" s="161" t="s">
        <v>19</v>
      </c>
      <c r="I163" s="163"/>
      <c r="L163" s="159"/>
      <c r="M163" s="164"/>
      <c r="T163" s="165"/>
      <c r="AT163" s="161" t="s">
        <v>158</v>
      </c>
      <c r="AU163" s="161" t="s">
        <v>81</v>
      </c>
      <c r="AV163" s="12" t="s">
        <v>79</v>
      </c>
      <c r="AW163" s="12" t="s">
        <v>33</v>
      </c>
      <c r="AX163" s="12" t="s">
        <v>72</v>
      </c>
      <c r="AY163" s="161" t="s">
        <v>143</v>
      </c>
    </row>
    <row r="164" spans="2:65" s="13" customFormat="1">
      <c r="B164" s="166"/>
      <c r="D164" s="160" t="s">
        <v>158</v>
      </c>
      <c r="E164" s="167" t="s">
        <v>19</v>
      </c>
      <c r="F164" s="168" t="s">
        <v>2536</v>
      </c>
      <c r="H164" s="169">
        <v>-8.58</v>
      </c>
      <c r="I164" s="170"/>
      <c r="L164" s="166"/>
      <c r="M164" s="171"/>
      <c r="T164" s="172"/>
      <c r="AT164" s="167" t="s">
        <v>158</v>
      </c>
      <c r="AU164" s="167" t="s">
        <v>81</v>
      </c>
      <c r="AV164" s="13" t="s">
        <v>81</v>
      </c>
      <c r="AW164" s="13" t="s">
        <v>33</v>
      </c>
      <c r="AX164" s="13" t="s">
        <v>72</v>
      </c>
      <c r="AY164" s="167" t="s">
        <v>143</v>
      </c>
    </row>
    <row r="165" spans="2:65" s="15" customFormat="1">
      <c r="B165" s="186"/>
      <c r="D165" s="160" t="s">
        <v>158</v>
      </c>
      <c r="E165" s="187" t="s">
        <v>19</v>
      </c>
      <c r="F165" s="188" t="s">
        <v>533</v>
      </c>
      <c r="H165" s="189">
        <v>0</v>
      </c>
      <c r="I165" s="190"/>
      <c r="L165" s="186"/>
      <c r="M165" s="191"/>
      <c r="T165" s="192"/>
      <c r="AT165" s="187" t="s">
        <v>158</v>
      </c>
      <c r="AU165" s="187" t="s">
        <v>81</v>
      </c>
      <c r="AV165" s="15" t="s">
        <v>163</v>
      </c>
      <c r="AW165" s="15" t="s">
        <v>33</v>
      </c>
      <c r="AX165" s="15" t="s">
        <v>72</v>
      </c>
      <c r="AY165" s="187" t="s">
        <v>143</v>
      </c>
    </row>
    <row r="166" spans="2:65" s="12" customFormat="1">
      <c r="B166" s="159"/>
      <c r="D166" s="160" t="s">
        <v>158</v>
      </c>
      <c r="E166" s="161" t="s">
        <v>19</v>
      </c>
      <c r="F166" s="162" t="s">
        <v>656</v>
      </c>
      <c r="H166" s="161" t="s">
        <v>19</v>
      </c>
      <c r="I166" s="163"/>
      <c r="L166" s="159"/>
      <c r="M166" s="164"/>
      <c r="T166" s="165"/>
      <c r="AT166" s="161" t="s">
        <v>158</v>
      </c>
      <c r="AU166" s="161" t="s">
        <v>81</v>
      </c>
      <c r="AV166" s="12" t="s">
        <v>79</v>
      </c>
      <c r="AW166" s="12" t="s">
        <v>33</v>
      </c>
      <c r="AX166" s="12" t="s">
        <v>72</v>
      </c>
      <c r="AY166" s="161" t="s">
        <v>143</v>
      </c>
    </row>
    <row r="167" spans="2:65" s="13" customFormat="1">
      <c r="B167" s="166"/>
      <c r="D167" s="160" t="s">
        <v>158</v>
      </c>
      <c r="E167" s="167" t="s">
        <v>19</v>
      </c>
      <c r="F167" s="168" t="s">
        <v>2537</v>
      </c>
      <c r="H167" s="169">
        <v>10.725</v>
      </c>
      <c r="I167" s="170"/>
      <c r="L167" s="166"/>
      <c r="M167" s="171"/>
      <c r="T167" s="172"/>
      <c r="AT167" s="167" t="s">
        <v>158</v>
      </c>
      <c r="AU167" s="167" t="s">
        <v>81</v>
      </c>
      <c r="AV167" s="13" t="s">
        <v>81</v>
      </c>
      <c r="AW167" s="13" t="s">
        <v>33</v>
      </c>
      <c r="AX167" s="13" t="s">
        <v>72</v>
      </c>
      <c r="AY167" s="167" t="s">
        <v>143</v>
      </c>
    </row>
    <row r="168" spans="2:65" s="12" customFormat="1">
      <c r="B168" s="159"/>
      <c r="D168" s="160" t="s">
        <v>158</v>
      </c>
      <c r="E168" s="161" t="s">
        <v>19</v>
      </c>
      <c r="F168" s="162" t="s">
        <v>658</v>
      </c>
      <c r="H168" s="161" t="s">
        <v>19</v>
      </c>
      <c r="I168" s="163"/>
      <c r="L168" s="159"/>
      <c r="M168" s="164"/>
      <c r="T168" s="165"/>
      <c r="AT168" s="161" t="s">
        <v>158</v>
      </c>
      <c r="AU168" s="161" t="s">
        <v>81</v>
      </c>
      <c r="AV168" s="12" t="s">
        <v>79</v>
      </c>
      <c r="AW168" s="12" t="s">
        <v>33</v>
      </c>
      <c r="AX168" s="12" t="s">
        <v>72</v>
      </c>
      <c r="AY168" s="161" t="s">
        <v>143</v>
      </c>
    </row>
    <row r="169" spans="2:65" s="13" customFormat="1">
      <c r="B169" s="166"/>
      <c r="D169" s="160" t="s">
        <v>158</v>
      </c>
      <c r="E169" s="167" t="s">
        <v>19</v>
      </c>
      <c r="F169" s="168" t="s">
        <v>2538</v>
      </c>
      <c r="H169" s="169">
        <v>-4.7850000000000001</v>
      </c>
      <c r="I169" s="170"/>
      <c r="L169" s="166"/>
      <c r="M169" s="171"/>
      <c r="T169" s="172"/>
      <c r="AT169" s="167" t="s">
        <v>158</v>
      </c>
      <c r="AU169" s="167" t="s">
        <v>81</v>
      </c>
      <c r="AV169" s="13" t="s">
        <v>81</v>
      </c>
      <c r="AW169" s="13" t="s">
        <v>33</v>
      </c>
      <c r="AX169" s="13" t="s">
        <v>72</v>
      </c>
      <c r="AY169" s="167" t="s">
        <v>143</v>
      </c>
    </row>
    <row r="170" spans="2:65" s="15" customFormat="1">
      <c r="B170" s="186"/>
      <c r="D170" s="160" t="s">
        <v>158</v>
      </c>
      <c r="E170" s="187" t="s">
        <v>19</v>
      </c>
      <c r="F170" s="188" t="s">
        <v>533</v>
      </c>
      <c r="H170" s="189">
        <v>5.9399999999999995</v>
      </c>
      <c r="I170" s="190"/>
      <c r="L170" s="186"/>
      <c r="M170" s="191"/>
      <c r="T170" s="192"/>
      <c r="AT170" s="187" t="s">
        <v>158</v>
      </c>
      <c r="AU170" s="187" t="s">
        <v>81</v>
      </c>
      <c r="AV170" s="15" t="s">
        <v>163</v>
      </c>
      <c r="AW170" s="15" t="s">
        <v>33</v>
      </c>
      <c r="AX170" s="15" t="s">
        <v>72</v>
      </c>
      <c r="AY170" s="187" t="s">
        <v>143</v>
      </c>
    </row>
    <row r="171" spans="2:65" s="14" customFormat="1">
      <c r="B171" s="173"/>
      <c r="D171" s="160" t="s">
        <v>158</v>
      </c>
      <c r="E171" s="174" t="s">
        <v>19</v>
      </c>
      <c r="F171" s="175" t="s">
        <v>267</v>
      </c>
      <c r="H171" s="176">
        <v>5.9399999999999995</v>
      </c>
      <c r="I171" s="177"/>
      <c r="L171" s="173"/>
      <c r="M171" s="178"/>
      <c r="T171" s="179"/>
      <c r="AT171" s="174" t="s">
        <v>158</v>
      </c>
      <c r="AU171" s="174" t="s">
        <v>81</v>
      </c>
      <c r="AV171" s="14" t="s">
        <v>168</v>
      </c>
      <c r="AW171" s="14" t="s">
        <v>33</v>
      </c>
      <c r="AX171" s="14" t="s">
        <v>79</v>
      </c>
      <c r="AY171" s="174" t="s">
        <v>143</v>
      </c>
    </row>
    <row r="172" spans="2:65" s="1" customFormat="1" ht="37.799999999999997" customHeight="1">
      <c r="B172" s="33"/>
      <c r="C172" s="132" t="s">
        <v>213</v>
      </c>
      <c r="D172" s="132" t="s">
        <v>146</v>
      </c>
      <c r="E172" s="133" t="s">
        <v>660</v>
      </c>
      <c r="F172" s="134" t="s">
        <v>661</v>
      </c>
      <c r="G172" s="135" t="s">
        <v>511</v>
      </c>
      <c r="H172" s="136">
        <v>59.4</v>
      </c>
      <c r="I172" s="137">
        <v>20.399999999999999</v>
      </c>
      <c r="J172" s="138">
        <f>ROUND(I172*H172,2)</f>
        <v>1211.76</v>
      </c>
      <c r="K172" s="134" t="s">
        <v>150</v>
      </c>
      <c r="L172" s="33"/>
      <c r="M172" s="139" t="s">
        <v>19</v>
      </c>
      <c r="N172" s="140" t="s">
        <v>43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168</v>
      </c>
      <c r="AT172" s="143" t="s">
        <v>146</v>
      </c>
      <c r="AU172" s="143" t="s">
        <v>81</v>
      </c>
      <c r="AY172" s="18" t="s">
        <v>143</v>
      </c>
      <c r="BE172" s="144">
        <f>IF(N172="základní",J172,0)</f>
        <v>1211.76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8" t="s">
        <v>79</v>
      </c>
      <c r="BK172" s="144">
        <f>ROUND(I172*H172,2)</f>
        <v>1211.76</v>
      </c>
      <c r="BL172" s="18" t="s">
        <v>168</v>
      </c>
      <c r="BM172" s="143" t="s">
        <v>2539</v>
      </c>
    </row>
    <row r="173" spans="2:65" s="1" customFormat="1">
      <c r="B173" s="33"/>
      <c r="D173" s="145" t="s">
        <v>152</v>
      </c>
      <c r="F173" s="146" t="s">
        <v>663</v>
      </c>
      <c r="I173" s="147"/>
      <c r="L173" s="33"/>
      <c r="M173" s="148"/>
      <c r="T173" s="54"/>
      <c r="AT173" s="18" t="s">
        <v>152</v>
      </c>
      <c r="AU173" s="18" t="s">
        <v>81</v>
      </c>
    </row>
    <row r="174" spans="2:65" s="13" customFormat="1">
      <c r="B174" s="166"/>
      <c r="D174" s="160" t="s">
        <v>158</v>
      </c>
      <c r="F174" s="168" t="s">
        <v>2540</v>
      </c>
      <c r="H174" s="169">
        <v>59.4</v>
      </c>
      <c r="I174" s="170"/>
      <c r="L174" s="166"/>
      <c r="M174" s="171"/>
      <c r="T174" s="172"/>
      <c r="AT174" s="167" t="s">
        <v>158</v>
      </c>
      <c r="AU174" s="167" t="s">
        <v>81</v>
      </c>
      <c r="AV174" s="13" t="s">
        <v>81</v>
      </c>
      <c r="AW174" s="13" t="s">
        <v>4</v>
      </c>
      <c r="AX174" s="13" t="s">
        <v>79</v>
      </c>
      <c r="AY174" s="167" t="s">
        <v>143</v>
      </c>
    </row>
    <row r="175" spans="2:65" s="1" customFormat="1" ht="37.799999999999997" customHeight="1">
      <c r="B175" s="33"/>
      <c r="C175" s="132" t="s">
        <v>218</v>
      </c>
      <c r="D175" s="132" t="s">
        <v>146</v>
      </c>
      <c r="E175" s="133" t="s">
        <v>665</v>
      </c>
      <c r="F175" s="134" t="s">
        <v>666</v>
      </c>
      <c r="G175" s="135" t="s">
        <v>511</v>
      </c>
      <c r="H175" s="136">
        <v>2.1459999999999999</v>
      </c>
      <c r="I175" s="137">
        <v>245</v>
      </c>
      <c r="J175" s="138">
        <f>ROUND(I175*H175,2)</f>
        <v>525.77</v>
      </c>
      <c r="K175" s="134" t="s">
        <v>150</v>
      </c>
      <c r="L175" s="33"/>
      <c r="M175" s="139" t="s">
        <v>19</v>
      </c>
      <c r="N175" s="140" t="s">
        <v>43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168</v>
      </c>
      <c r="AT175" s="143" t="s">
        <v>146</v>
      </c>
      <c r="AU175" s="143" t="s">
        <v>81</v>
      </c>
      <c r="AY175" s="18" t="s">
        <v>143</v>
      </c>
      <c r="BE175" s="144">
        <f>IF(N175="základní",J175,0)</f>
        <v>525.77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79</v>
      </c>
      <c r="BK175" s="144">
        <f>ROUND(I175*H175,2)</f>
        <v>525.77</v>
      </c>
      <c r="BL175" s="18" t="s">
        <v>168</v>
      </c>
      <c r="BM175" s="143" t="s">
        <v>2541</v>
      </c>
    </row>
    <row r="176" spans="2:65" s="1" customFormat="1">
      <c r="B176" s="33"/>
      <c r="D176" s="145" t="s">
        <v>152</v>
      </c>
      <c r="F176" s="146" t="s">
        <v>668</v>
      </c>
      <c r="I176" s="147"/>
      <c r="L176" s="33"/>
      <c r="M176" s="148"/>
      <c r="T176" s="54"/>
      <c r="AT176" s="18" t="s">
        <v>152</v>
      </c>
      <c r="AU176" s="18" t="s">
        <v>81</v>
      </c>
    </row>
    <row r="177" spans="2:65" s="12" customFormat="1">
      <c r="B177" s="159"/>
      <c r="D177" s="160" t="s">
        <v>158</v>
      </c>
      <c r="E177" s="161" t="s">
        <v>19</v>
      </c>
      <c r="F177" s="162" t="s">
        <v>2542</v>
      </c>
      <c r="H177" s="161" t="s">
        <v>19</v>
      </c>
      <c r="I177" s="163"/>
      <c r="L177" s="159"/>
      <c r="M177" s="164"/>
      <c r="T177" s="165"/>
      <c r="AT177" s="161" t="s">
        <v>158</v>
      </c>
      <c r="AU177" s="161" t="s">
        <v>81</v>
      </c>
      <c r="AV177" s="12" t="s">
        <v>79</v>
      </c>
      <c r="AW177" s="12" t="s">
        <v>33</v>
      </c>
      <c r="AX177" s="12" t="s">
        <v>72</v>
      </c>
      <c r="AY177" s="161" t="s">
        <v>143</v>
      </c>
    </row>
    <row r="178" spans="2:65" s="13" customFormat="1">
      <c r="B178" s="166"/>
      <c r="D178" s="160" t="s">
        <v>158</v>
      </c>
      <c r="E178" s="167" t="s">
        <v>19</v>
      </c>
      <c r="F178" s="168" t="s">
        <v>2543</v>
      </c>
      <c r="H178" s="169">
        <v>2.1459999999999999</v>
      </c>
      <c r="I178" s="170"/>
      <c r="L178" s="166"/>
      <c r="M178" s="171"/>
      <c r="T178" s="172"/>
      <c r="AT178" s="167" t="s">
        <v>158</v>
      </c>
      <c r="AU178" s="167" t="s">
        <v>81</v>
      </c>
      <c r="AV178" s="13" t="s">
        <v>81</v>
      </c>
      <c r="AW178" s="13" t="s">
        <v>33</v>
      </c>
      <c r="AX178" s="13" t="s">
        <v>72</v>
      </c>
      <c r="AY178" s="167" t="s">
        <v>143</v>
      </c>
    </row>
    <row r="179" spans="2:65" s="14" customFormat="1">
      <c r="B179" s="173"/>
      <c r="D179" s="160" t="s">
        <v>158</v>
      </c>
      <c r="E179" s="174" t="s">
        <v>19</v>
      </c>
      <c r="F179" s="175" t="s">
        <v>267</v>
      </c>
      <c r="H179" s="176">
        <v>2.1459999999999999</v>
      </c>
      <c r="I179" s="177"/>
      <c r="L179" s="173"/>
      <c r="M179" s="178"/>
      <c r="T179" s="179"/>
      <c r="AT179" s="174" t="s">
        <v>158</v>
      </c>
      <c r="AU179" s="174" t="s">
        <v>81</v>
      </c>
      <c r="AV179" s="14" t="s">
        <v>168</v>
      </c>
      <c r="AW179" s="14" t="s">
        <v>33</v>
      </c>
      <c r="AX179" s="14" t="s">
        <v>79</v>
      </c>
      <c r="AY179" s="174" t="s">
        <v>143</v>
      </c>
    </row>
    <row r="180" spans="2:65" s="1" customFormat="1" ht="37.799999999999997" customHeight="1">
      <c r="B180" s="33"/>
      <c r="C180" s="132" t="s">
        <v>223</v>
      </c>
      <c r="D180" s="132" t="s">
        <v>146</v>
      </c>
      <c r="E180" s="133" t="s">
        <v>670</v>
      </c>
      <c r="F180" s="134" t="s">
        <v>671</v>
      </c>
      <c r="G180" s="135" t="s">
        <v>511</v>
      </c>
      <c r="H180" s="136">
        <v>21.46</v>
      </c>
      <c r="I180" s="137">
        <v>20.399999999999999</v>
      </c>
      <c r="J180" s="138">
        <f>ROUND(I180*H180,2)</f>
        <v>437.78</v>
      </c>
      <c r="K180" s="134" t="s">
        <v>150</v>
      </c>
      <c r="L180" s="33"/>
      <c r="M180" s="139" t="s">
        <v>19</v>
      </c>
      <c r="N180" s="140" t="s">
        <v>43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168</v>
      </c>
      <c r="AT180" s="143" t="s">
        <v>146</v>
      </c>
      <c r="AU180" s="143" t="s">
        <v>81</v>
      </c>
      <c r="AY180" s="18" t="s">
        <v>143</v>
      </c>
      <c r="BE180" s="144">
        <f>IF(N180="základní",J180,0)</f>
        <v>437.78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79</v>
      </c>
      <c r="BK180" s="144">
        <f>ROUND(I180*H180,2)</f>
        <v>437.78</v>
      </c>
      <c r="BL180" s="18" t="s">
        <v>168</v>
      </c>
      <c r="BM180" s="143" t="s">
        <v>2544</v>
      </c>
    </row>
    <row r="181" spans="2:65" s="1" customFormat="1">
      <c r="B181" s="33"/>
      <c r="D181" s="145" t="s">
        <v>152</v>
      </c>
      <c r="F181" s="146" t="s">
        <v>673</v>
      </c>
      <c r="I181" s="147"/>
      <c r="L181" s="33"/>
      <c r="M181" s="148"/>
      <c r="T181" s="54"/>
      <c r="AT181" s="18" t="s">
        <v>152</v>
      </c>
      <c r="AU181" s="18" t="s">
        <v>81</v>
      </c>
    </row>
    <row r="182" spans="2:65" s="13" customFormat="1">
      <c r="B182" s="166"/>
      <c r="D182" s="160" t="s">
        <v>158</v>
      </c>
      <c r="F182" s="168" t="s">
        <v>2545</v>
      </c>
      <c r="H182" s="169">
        <v>21.46</v>
      </c>
      <c r="I182" s="170"/>
      <c r="L182" s="166"/>
      <c r="M182" s="171"/>
      <c r="T182" s="172"/>
      <c r="AT182" s="167" t="s">
        <v>158</v>
      </c>
      <c r="AU182" s="167" t="s">
        <v>81</v>
      </c>
      <c r="AV182" s="13" t="s">
        <v>81</v>
      </c>
      <c r="AW182" s="13" t="s">
        <v>4</v>
      </c>
      <c r="AX182" s="13" t="s">
        <v>79</v>
      </c>
      <c r="AY182" s="167" t="s">
        <v>143</v>
      </c>
    </row>
    <row r="183" spans="2:65" s="1" customFormat="1" ht="24.15" customHeight="1">
      <c r="B183" s="33"/>
      <c r="C183" s="132" t="s">
        <v>228</v>
      </c>
      <c r="D183" s="132" t="s">
        <v>146</v>
      </c>
      <c r="E183" s="133" t="s">
        <v>1230</v>
      </c>
      <c r="F183" s="134" t="s">
        <v>1231</v>
      </c>
      <c r="G183" s="135" t="s">
        <v>511</v>
      </c>
      <c r="H183" s="136">
        <v>19.965</v>
      </c>
      <c r="I183" s="137">
        <v>169</v>
      </c>
      <c r="J183" s="138">
        <f>ROUND(I183*H183,2)</f>
        <v>3374.09</v>
      </c>
      <c r="K183" s="134" t="s">
        <v>150</v>
      </c>
      <c r="L183" s="33"/>
      <c r="M183" s="139" t="s">
        <v>19</v>
      </c>
      <c r="N183" s="140" t="s">
        <v>43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168</v>
      </c>
      <c r="AT183" s="143" t="s">
        <v>146</v>
      </c>
      <c r="AU183" s="143" t="s">
        <v>81</v>
      </c>
      <c r="AY183" s="18" t="s">
        <v>143</v>
      </c>
      <c r="BE183" s="144">
        <f>IF(N183="základní",J183,0)</f>
        <v>3374.09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79</v>
      </c>
      <c r="BK183" s="144">
        <f>ROUND(I183*H183,2)</f>
        <v>3374.09</v>
      </c>
      <c r="BL183" s="18" t="s">
        <v>168</v>
      </c>
      <c r="BM183" s="143" t="s">
        <v>2546</v>
      </c>
    </row>
    <row r="184" spans="2:65" s="1" customFormat="1">
      <c r="B184" s="33"/>
      <c r="D184" s="145" t="s">
        <v>152</v>
      </c>
      <c r="F184" s="146" t="s">
        <v>1233</v>
      </c>
      <c r="I184" s="147"/>
      <c r="L184" s="33"/>
      <c r="M184" s="148"/>
      <c r="T184" s="54"/>
      <c r="AT184" s="18" t="s">
        <v>152</v>
      </c>
      <c r="AU184" s="18" t="s">
        <v>81</v>
      </c>
    </row>
    <row r="185" spans="2:65" s="12" customFormat="1">
      <c r="B185" s="159"/>
      <c r="D185" s="160" t="s">
        <v>158</v>
      </c>
      <c r="E185" s="161" t="s">
        <v>19</v>
      </c>
      <c r="F185" s="162" t="s">
        <v>679</v>
      </c>
      <c r="H185" s="161" t="s">
        <v>19</v>
      </c>
      <c r="I185" s="163"/>
      <c r="L185" s="159"/>
      <c r="M185" s="164"/>
      <c r="T185" s="165"/>
      <c r="AT185" s="161" t="s">
        <v>158</v>
      </c>
      <c r="AU185" s="161" t="s">
        <v>81</v>
      </c>
      <c r="AV185" s="12" t="s">
        <v>79</v>
      </c>
      <c r="AW185" s="12" t="s">
        <v>33</v>
      </c>
      <c r="AX185" s="12" t="s">
        <v>72</v>
      </c>
      <c r="AY185" s="161" t="s">
        <v>143</v>
      </c>
    </row>
    <row r="186" spans="2:65" s="12" customFormat="1">
      <c r="B186" s="159"/>
      <c r="D186" s="160" t="s">
        <v>158</v>
      </c>
      <c r="E186" s="161" t="s">
        <v>19</v>
      </c>
      <c r="F186" s="162" t="s">
        <v>680</v>
      </c>
      <c r="H186" s="161" t="s">
        <v>19</v>
      </c>
      <c r="I186" s="163"/>
      <c r="L186" s="159"/>
      <c r="M186" s="164"/>
      <c r="T186" s="165"/>
      <c r="AT186" s="161" t="s">
        <v>158</v>
      </c>
      <c r="AU186" s="161" t="s">
        <v>81</v>
      </c>
      <c r="AV186" s="12" t="s">
        <v>79</v>
      </c>
      <c r="AW186" s="12" t="s">
        <v>33</v>
      </c>
      <c r="AX186" s="12" t="s">
        <v>72</v>
      </c>
      <c r="AY186" s="161" t="s">
        <v>143</v>
      </c>
    </row>
    <row r="187" spans="2:65" s="12" customFormat="1">
      <c r="B187" s="159"/>
      <c r="D187" s="160" t="s">
        <v>158</v>
      </c>
      <c r="E187" s="161" t="s">
        <v>19</v>
      </c>
      <c r="F187" s="162" t="s">
        <v>635</v>
      </c>
      <c r="H187" s="161" t="s">
        <v>19</v>
      </c>
      <c r="I187" s="163"/>
      <c r="L187" s="159"/>
      <c r="M187" s="164"/>
      <c r="T187" s="165"/>
      <c r="AT187" s="161" t="s">
        <v>158</v>
      </c>
      <c r="AU187" s="161" t="s">
        <v>81</v>
      </c>
      <c r="AV187" s="12" t="s">
        <v>79</v>
      </c>
      <c r="AW187" s="12" t="s">
        <v>33</v>
      </c>
      <c r="AX187" s="12" t="s">
        <v>72</v>
      </c>
      <c r="AY187" s="161" t="s">
        <v>143</v>
      </c>
    </row>
    <row r="188" spans="2:65" s="13" customFormat="1">
      <c r="B188" s="166"/>
      <c r="D188" s="160" t="s">
        <v>158</v>
      </c>
      <c r="E188" s="167" t="s">
        <v>19</v>
      </c>
      <c r="F188" s="168" t="s">
        <v>2547</v>
      </c>
      <c r="H188" s="169">
        <v>3.3</v>
      </c>
      <c r="I188" s="170"/>
      <c r="L188" s="166"/>
      <c r="M188" s="171"/>
      <c r="T188" s="172"/>
      <c r="AT188" s="167" t="s">
        <v>158</v>
      </c>
      <c r="AU188" s="167" t="s">
        <v>81</v>
      </c>
      <c r="AV188" s="13" t="s">
        <v>81</v>
      </c>
      <c r="AW188" s="13" t="s">
        <v>33</v>
      </c>
      <c r="AX188" s="13" t="s">
        <v>72</v>
      </c>
      <c r="AY188" s="167" t="s">
        <v>143</v>
      </c>
    </row>
    <row r="189" spans="2:65" s="13" customFormat="1">
      <c r="B189" s="166"/>
      <c r="D189" s="160" t="s">
        <v>158</v>
      </c>
      <c r="E189" s="167" t="s">
        <v>19</v>
      </c>
      <c r="F189" s="168" t="s">
        <v>2548</v>
      </c>
      <c r="H189" s="169">
        <v>8.58</v>
      </c>
      <c r="I189" s="170"/>
      <c r="L189" s="166"/>
      <c r="M189" s="171"/>
      <c r="T189" s="172"/>
      <c r="AT189" s="167" t="s">
        <v>158</v>
      </c>
      <c r="AU189" s="167" t="s">
        <v>81</v>
      </c>
      <c r="AV189" s="13" t="s">
        <v>81</v>
      </c>
      <c r="AW189" s="13" t="s">
        <v>33</v>
      </c>
      <c r="AX189" s="13" t="s">
        <v>72</v>
      </c>
      <c r="AY189" s="167" t="s">
        <v>143</v>
      </c>
    </row>
    <row r="190" spans="2:65" s="15" customFormat="1">
      <c r="B190" s="186"/>
      <c r="D190" s="160" t="s">
        <v>158</v>
      </c>
      <c r="E190" s="187" t="s">
        <v>19</v>
      </c>
      <c r="F190" s="188" t="s">
        <v>533</v>
      </c>
      <c r="H190" s="189">
        <v>11.879999999999999</v>
      </c>
      <c r="I190" s="190"/>
      <c r="L190" s="186"/>
      <c r="M190" s="191"/>
      <c r="T190" s="192"/>
      <c r="AT190" s="187" t="s">
        <v>158</v>
      </c>
      <c r="AU190" s="187" t="s">
        <v>81</v>
      </c>
      <c r="AV190" s="15" t="s">
        <v>163</v>
      </c>
      <c r="AW190" s="15" t="s">
        <v>33</v>
      </c>
      <c r="AX190" s="15" t="s">
        <v>72</v>
      </c>
      <c r="AY190" s="187" t="s">
        <v>143</v>
      </c>
    </row>
    <row r="191" spans="2:65" s="12" customFormat="1">
      <c r="B191" s="159"/>
      <c r="D191" s="160" t="s">
        <v>158</v>
      </c>
      <c r="E191" s="161" t="s">
        <v>19</v>
      </c>
      <c r="F191" s="162" t="s">
        <v>640</v>
      </c>
      <c r="H191" s="161" t="s">
        <v>19</v>
      </c>
      <c r="I191" s="163"/>
      <c r="L191" s="159"/>
      <c r="M191" s="164"/>
      <c r="T191" s="165"/>
      <c r="AT191" s="161" t="s">
        <v>158</v>
      </c>
      <c r="AU191" s="161" t="s">
        <v>81</v>
      </c>
      <c r="AV191" s="12" t="s">
        <v>79</v>
      </c>
      <c r="AW191" s="12" t="s">
        <v>33</v>
      </c>
      <c r="AX191" s="12" t="s">
        <v>72</v>
      </c>
      <c r="AY191" s="161" t="s">
        <v>143</v>
      </c>
    </row>
    <row r="192" spans="2:65" s="13" customFormat="1">
      <c r="B192" s="166"/>
      <c r="D192" s="160" t="s">
        <v>158</v>
      </c>
      <c r="E192" s="167" t="s">
        <v>19</v>
      </c>
      <c r="F192" s="168" t="s">
        <v>2530</v>
      </c>
      <c r="H192" s="169">
        <v>1.65</v>
      </c>
      <c r="I192" s="170"/>
      <c r="L192" s="166"/>
      <c r="M192" s="171"/>
      <c r="T192" s="172"/>
      <c r="AT192" s="167" t="s">
        <v>158</v>
      </c>
      <c r="AU192" s="167" t="s">
        <v>81</v>
      </c>
      <c r="AV192" s="13" t="s">
        <v>81</v>
      </c>
      <c r="AW192" s="13" t="s">
        <v>33</v>
      </c>
      <c r="AX192" s="13" t="s">
        <v>72</v>
      </c>
      <c r="AY192" s="167" t="s">
        <v>143</v>
      </c>
    </row>
    <row r="193" spans="2:65" s="13" customFormat="1">
      <c r="B193" s="166"/>
      <c r="D193" s="160" t="s">
        <v>158</v>
      </c>
      <c r="E193" s="167" t="s">
        <v>19</v>
      </c>
      <c r="F193" s="168" t="s">
        <v>2531</v>
      </c>
      <c r="H193" s="169">
        <v>6.4349999999999996</v>
      </c>
      <c r="I193" s="170"/>
      <c r="L193" s="166"/>
      <c r="M193" s="171"/>
      <c r="T193" s="172"/>
      <c r="AT193" s="167" t="s">
        <v>158</v>
      </c>
      <c r="AU193" s="167" t="s">
        <v>81</v>
      </c>
      <c r="AV193" s="13" t="s">
        <v>81</v>
      </c>
      <c r="AW193" s="13" t="s">
        <v>33</v>
      </c>
      <c r="AX193" s="13" t="s">
        <v>72</v>
      </c>
      <c r="AY193" s="167" t="s">
        <v>143</v>
      </c>
    </row>
    <row r="194" spans="2:65" s="15" customFormat="1">
      <c r="B194" s="186"/>
      <c r="D194" s="160" t="s">
        <v>158</v>
      </c>
      <c r="E194" s="187" t="s">
        <v>19</v>
      </c>
      <c r="F194" s="188" t="s">
        <v>533</v>
      </c>
      <c r="H194" s="189">
        <v>8.0849999999999991</v>
      </c>
      <c r="I194" s="190"/>
      <c r="L194" s="186"/>
      <c r="M194" s="191"/>
      <c r="T194" s="192"/>
      <c r="AT194" s="187" t="s">
        <v>158</v>
      </c>
      <c r="AU194" s="187" t="s">
        <v>81</v>
      </c>
      <c r="AV194" s="15" t="s">
        <v>163</v>
      </c>
      <c r="AW194" s="15" t="s">
        <v>33</v>
      </c>
      <c r="AX194" s="15" t="s">
        <v>72</v>
      </c>
      <c r="AY194" s="187" t="s">
        <v>143</v>
      </c>
    </row>
    <row r="195" spans="2:65" s="14" customFormat="1">
      <c r="B195" s="173"/>
      <c r="D195" s="160" t="s">
        <v>158</v>
      </c>
      <c r="E195" s="174" t="s">
        <v>19</v>
      </c>
      <c r="F195" s="175" t="s">
        <v>267</v>
      </c>
      <c r="H195" s="176">
        <v>19.965</v>
      </c>
      <c r="I195" s="177"/>
      <c r="L195" s="173"/>
      <c r="M195" s="178"/>
      <c r="T195" s="179"/>
      <c r="AT195" s="174" t="s">
        <v>158</v>
      </c>
      <c r="AU195" s="174" t="s">
        <v>81</v>
      </c>
      <c r="AV195" s="14" t="s">
        <v>168</v>
      </c>
      <c r="AW195" s="14" t="s">
        <v>33</v>
      </c>
      <c r="AX195" s="14" t="s">
        <v>79</v>
      </c>
      <c r="AY195" s="174" t="s">
        <v>143</v>
      </c>
    </row>
    <row r="196" spans="2:65" s="1" customFormat="1" ht="24.15" customHeight="1">
      <c r="B196" s="33"/>
      <c r="C196" s="132" t="s">
        <v>233</v>
      </c>
      <c r="D196" s="132" t="s">
        <v>146</v>
      </c>
      <c r="E196" s="133" t="s">
        <v>1236</v>
      </c>
      <c r="F196" s="134" t="s">
        <v>1237</v>
      </c>
      <c r="G196" s="135" t="s">
        <v>511</v>
      </c>
      <c r="H196" s="136">
        <v>4.7850000000000001</v>
      </c>
      <c r="I196" s="137">
        <v>220</v>
      </c>
      <c r="J196" s="138">
        <f>ROUND(I196*H196,2)</f>
        <v>1052.7</v>
      </c>
      <c r="K196" s="134" t="s">
        <v>150</v>
      </c>
      <c r="L196" s="33"/>
      <c r="M196" s="139" t="s">
        <v>19</v>
      </c>
      <c r="N196" s="140" t="s">
        <v>43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168</v>
      </c>
      <c r="AT196" s="143" t="s">
        <v>146</v>
      </c>
      <c r="AU196" s="143" t="s">
        <v>81</v>
      </c>
      <c r="AY196" s="18" t="s">
        <v>143</v>
      </c>
      <c r="BE196" s="144">
        <f>IF(N196="základní",J196,0)</f>
        <v>1052.7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79</v>
      </c>
      <c r="BK196" s="144">
        <f>ROUND(I196*H196,2)</f>
        <v>1052.7</v>
      </c>
      <c r="BL196" s="18" t="s">
        <v>168</v>
      </c>
      <c r="BM196" s="143" t="s">
        <v>2549</v>
      </c>
    </row>
    <row r="197" spans="2:65" s="1" customFormat="1">
      <c r="B197" s="33"/>
      <c r="D197" s="145" t="s">
        <v>152</v>
      </c>
      <c r="F197" s="146" t="s">
        <v>1239</v>
      </c>
      <c r="I197" s="147"/>
      <c r="L197" s="33"/>
      <c r="M197" s="148"/>
      <c r="T197" s="54"/>
      <c r="AT197" s="18" t="s">
        <v>152</v>
      </c>
      <c r="AU197" s="18" t="s">
        <v>81</v>
      </c>
    </row>
    <row r="198" spans="2:65" s="12" customFormat="1">
      <c r="B198" s="159"/>
      <c r="D198" s="160" t="s">
        <v>158</v>
      </c>
      <c r="E198" s="161" t="s">
        <v>19</v>
      </c>
      <c r="F198" s="162" t="s">
        <v>679</v>
      </c>
      <c r="H198" s="161" t="s">
        <v>19</v>
      </c>
      <c r="I198" s="163"/>
      <c r="L198" s="159"/>
      <c r="M198" s="164"/>
      <c r="T198" s="165"/>
      <c r="AT198" s="161" t="s">
        <v>158</v>
      </c>
      <c r="AU198" s="161" t="s">
        <v>81</v>
      </c>
      <c r="AV198" s="12" t="s">
        <v>79</v>
      </c>
      <c r="AW198" s="12" t="s">
        <v>33</v>
      </c>
      <c r="AX198" s="12" t="s">
        <v>72</v>
      </c>
      <c r="AY198" s="161" t="s">
        <v>143</v>
      </c>
    </row>
    <row r="199" spans="2:65" s="12" customFormat="1">
      <c r="B199" s="159"/>
      <c r="D199" s="160" t="s">
        <v>158</v>
      </c>
      <c r="E199" s="161" t="s">
        <v>19</v>
      </c>
      <c r="F199" s="162" t="s">
        <v>680</v>
      </c>
      <c r="H199" s="161" t="s">
        <v>19</v>
      </c>
      <c r="I199" s="163"/>
      <c r="L199" s="159"/>
      <c r="M199" s="164"/>
      <c r="T199" s="165"/>
      <c r="AT199" s="161" t="s">
        <v>158</v>
      </c>
      <c r="AU199" s="161" t="s">
        <v>81</v>
      </c>
      <c r="AV199" s="12" t="s">
        <v>79</v>
      </c>
      <c r="AW199" s="12" t="s">
        <v>33</v>
      </c>
      <c r="AX199" s="12" t="s">
        <v>72</v>
      </c>
      <c r="AY199" s="161" t="s">
        <v>143</v>
      </c>
    </row>
    <row r="200" spans="2:65" s="13" customFormat="1">
      <c r="B200" s="166"/>
      <c r="D200" s="160" t="s">
        <v>158</v>
      </c>
      <c r="E200" s="167" t="s">
        <v>19</v>
      </c>
      <c r="F200" s="168" t="s">
        <v>2550</v>
      </c>
      <c r="H200" s="169">
        <v>4.7850000000000001</v>
      </c>
      <c r="I200" s="170"/>
      <c r="L200" s="166"/>
      <c r="M200" s="171"/>
      <c r="T200" s="172"/>
      <c r="AT200" s="167" t="s">
        <v>158</v>
      </c>
      <c r="AU200" s="167" t="s">
        <v>81</v>
      </c>
      <c r="AV200" s="13" t="s">
        <v>81</v>
      </c>
      <c r="AW200" s="13" t="s">
        <v>33</v>
      </c>
      <c r="AX200" s="13" t="s">
        <v>72</v>
      </c>
      <c r="AY200" s="167" t="s">
        <v>143</v>
      </c>
    </row>
    <row r="201" spans="2:65" s="14" customFormat="1">
      <c r="B201" s="173"/>
      <c r="D201" s="160" t="s">
        <v>158</v>
      </c>
      <c r="E201" s="174" t="s">
        <v>19</v>
      </c>
      <c r="F201" s="175" t="s">
        <v>267</v>
      </c>
      <c r="H201" s="176">
        <v>4.7850000000000001</v>
      </c>
      <c r="I201" s="177"/>
      <c r="L201" s="173"/>
      <c r="M201" s="178"/>
      <c r="T201" s="179"/>
      <c r="AT201" s="174" t="s">
        <v>158</v>
      </c>
      <c r="AU201" s="174" t="s">
        <v>81</v>
      </c>
      <c r="AV201" s="14" t="s">
        <v>168</v>
      </c>
      <c r="AW201" s="14" t="s">
        <v>33</v>
      </c>
      <c r="AX201" s="14" t="s">
        <v>79</v>
      </c>
      <c r="AY201" s="174" t="s">
        <v>143</v>
      </c>
    </row>
    <row r="202" spans="2:65" s="1" customFormat="1" ht="24.15" customHeight="1">
      <c r="B202" s="33"/>
      <c r="C202" s="132" t="s">
        <v>238</v>
      </c>
      <c r="D202" s="132" t="s">
        <v>146</v>
      </c>
      <c r="E202" s="133" t="s">
        <v>690</v>
      </c>
      <c r="F202" s="134" t="s">
        <v>691</v>
      </c>
      <c r="G202" s="135" t="s">
        <v>285</v>
      </c>
      <c r="H202" s="136">
        <v>17.03</v>
      </c>
      <c r="I202" s="137">
        <v>352</v>
      </c>
      <c r="J202" s="138">
        <f>ROUND(I202*H202,2)</f>
        <v>5994.56</v>
      </c>
      <c r="K202" s="134" t="s">
        <v>150</v>
      </c>
      <c r="L202" s="33"/>
      <c r="M202" s="139" t="s">
        <v>19</v>
      </c>
      <c r="N202" s="140" t="s">
        <v>43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168</v>
      </c>
      <c r="AT202" s="143" t="s">
        <v>146</v>
      </c>
      <c r="AU202" s="143" t="s">
        <v>81</v>
      </c>
      <c r="AY202" s="18" t="s">
        <v>143</v>
      </c>
      <c r="BE202" s="144">
        <f>IF(N202="základní",J202,0)</f>
        <v>5994.56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79</v>
      </c>
      <c r="BK202" s="144">
        <f>ROUND(I202*H202,2)</f>
        <v>5994.56</v>
      </c>
      <c r="BL202" s="18" t="s">
        <v>168</v>
      </c>
      <c r="BM202" s="143" t="s">
        <v>2551</v>
      </c>
    </row>
    <row r="203" spans="2:65" s="1" customFormat="1">
      <c r="B203" s="33"/>
      <c r="D203" s="145" t="s">
        <v>152</v>
      </c>
      <c r="F203" s="146" t="s">
        <v>693</v>
      </c>
      <c r="I203" s="147"/>
      <c r="L203" s="33"/>
      <c r="M203" s="148"/>
      <c r="T203" s="54"/>
      <c r="AT203" s="18" t="s">
        <v>152</v>
      </c>
      <c r="AU203" s="18" t="s">
        <v>81</v>
      </c>
    </row>
    <row r="204" spans="2:65" s="12" customFormat="1">
      <c r="B204" s="159"/>
      <c r="D204" s="160" t="s">
        <v>158</v>
      </c>
      <c r="E204" s="161" t="s">
        <v>19</v>
      </c>
      <c r="F204" s="162" t="s">
        <v>694</v>
      </c>
      <c r="H204" s="161" t="s">
        <v>19</v>
      </c>
      <c r="I204" s="163"/>
      <c r="L204" s="159"/>
      <c r="M204" s="164"/>
      <c r="T204" s="165"/>
      <c r="AT204" s="161" t="s">
        <v>158</v>
      </c>
      <c r="AU204" s="161" t="s">
        <v>81</v>
      </c>
      <c r="AV204" s="12" t="s">
        <v>79</v>
      </c>
      <c r="AW204" s="12" t="s">
        <v>33</v>
      </c>
      <c r="AX204" s="12" t="s">
        <v>72</v>
      </c>
      <c r="AY204" s="161" t="s">
        <v>143</v>
      </c>
    </row>
    <row r="205" spans="2:65" s="13" customFormat="1">
      <c r="B205" s="166"/>
      <c r="D205" s="160" t="s">
        <v>158</v>
      </c>
      <c r="E205" s="167" t="s">
        <v>19</v>
      </c>
      <c r="F205" s="168" t="s">
        <v>2552</v>
      </c>
      <c r="H205" s="169">
        <v>11.88</v>
      </c>
      <c r="I205" s="170"/>
      <c r="L205" s="166"/>
      <c r="M205" s="171"/>
      <c r="T205" s="172"/>
      <c r="AT205" s="167" t="s">
        <v>158</v>
      </c>
      <c r="AU205" s="167" t="s">
        <v>81</v>
      </c>
      <c r="AV205" s="13" t="s">
        <v>81</v>
      </c>
      <c r="AW205" s="13" t="s">
        <v>33</v>
      </c>
      <c r="AX205" s="13" t="s">
        <v>72</v>
      </c>
      <c r="AY205" s="167" t="s">
        <v>143</v>
      </c>
    </row>
    <row r="206" spans="2:65" s="13" customFormat="1">
      <c r="B206" s="166"/>
      <c r="D206" s="160" t="s">
        <v>158</v>
      </c>
      <c r="E206" s="167" t="s">
        <v>19</v>
      </c>
      <c r="F206" s="168" t="s">
        <v>2553</v>
      </c>
      <c r="H206" s="169">
        <v>5.15</v>
      </c>
      <c r="I206" s="170"/>
      <c r="L206" s="166"/>
      <c r="M206" s="171"/>
      <c r="T206" s="172"/>
      <c r="AT206" s="167" t="s">
        <v>158</v>
      </c>
      <c r="AU206" s="167" t="s">
        <v>81</v>
      </c>
      <c r="AV206" s="13" t="s">
        <v>81</v>
      </c>
      <c r="AW206" s="13" t="s">
        <v>33</v>
      </c>
      <c r="AX206" s="13" t="s">
        <v>72</v>
      </c>
      <c r="AY206" s="167" t="s">
        <v>143</v>
      </c>
    </row>
    <row r="207" spans="2:65" s="14" customFormat="1">
      <c r="B207" s="173"/>
      <c r="D207" s="160" t="s">
        <v>158</v>
      </c>
      <c r="E207" s="174" t="s">
        <v>19</v>
      </c>
      <c r="F207" s="175" t="s">
        <v>267</v>
      </c>
      <c r="H207" s="176">
        <v>17.03</v>
      </c>
      <c r="I207" s="177"/>
      <c r="L207" s="173"/>
      <c r="M207" s="178"/>
      <c r="T207" s="179"/>
      <c r="AT207" s="174" t="s">
        <v>158</v>
      </c>
      <c r="AU207" s="174" t="s">
        <v>81</v>
      </c>
      <c r="AV207" s="14" t="s">
        <v>168</v>
      </c>
      <c r="AW207" s="14" t="s">
        <v>33</v>
      </c>
      <c r="AX207" s="14" t="s">
        <v>79</v>
      </c>
      <c r="AY207" s="174" t="s">
        <v>143</v>
      </c>
    </row>
    <row r="208" spans="2:65" s="1" customFormat="1" ht="24.15" customHeight="1">
      <c r="B208" s="33"/>
      <c r="C208" s="132" t="s">
        <v>242</v>
      </c>
      <c r="D208" s="132" t="s">
        <v>146</v>
      </c>
      <c r="E208" s="133" t="s">
        <v>697</v>
      </c>
      <c r="F208" s="134" t="s">
        <v>698</v>
      </c>
      <c r="G208" s="135" t="s">
        <v>511</v>
      </c>
      <c r="H208" s="136">
        <v>32.835999999999999</v>
      </c>
      <c r="I208" s="137">
        <v>22.1</v>
      </c>
      <c r="J208" s="138">
        <f>ROUND(I208*H208,2)</f>
        <v>725.68</v>
      </c>
      <c r="K208" s="134" t="s">
        <v>150</v>
      </c>
      <c r="L208" s="33"/>
      <c r="M208" s="139" t="s">
        <v>19</v>
      </c>
      <c r="N208" s="140" t="s">
        <v>43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168</v>
      </c>
      <c r="AT208" s="143" t="s">
        <v>146</v>
      </c>
      <c r="AU208" s="143" t="s">
        <v>81</v>
      </c>
      <c r="AY208" s="18" t="s">
        <v>143</v>
      </c>
      <c r="BE208" s="144">
        <f>IF(N208="základní",J208,0)</f>
        <v>725.68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79</v>
      </c>
      <c r="BK208" s="144">
        <f>ROUND(I208*H208,2)</f>
        <v>725.68</v>
      </c>
      <c r="BL208" s="18" t="s">
        <v>168</v>
      </c>
      <c r="BM208" s="143" t="s">
        <v>2554</v>
      </c>
    </row>
    <row r="209" spans="2:51" s="1" customFormat="1">
      <c r="B209" s="33"/>
      <c r="D209" s="145" t="s">
        <v>152</v>
      </c>
      <c r="F209" s="146" t="s">
        <v>700</v>
      </c>
      <c r="I209" s="147"/>
      <c r="L209" s="33"/>
      <c r="M209" s="148"/>
      <c r="T209" s="54"/>
      <c r="AT209" s="18" t="s">
        <v>152</v>
      </c>
      <c r="AU209" s="18" t="s">
        <v>81</v>
      </c>
    </row>
    <row r="210" spans="2:51" s="12" customFormat="1">
      <c r="B210" s="159"/>
      <c r="D210" s="160" t="s">
        <v>158</v>
      </c>
      <c r="E210" s="161" t="s">
        <v>19</v>
      </c>
      <c r="F210" s="162" t="s">
        <v>701</v>
      </c>
      <c r="H210" s="161" t="s">
        <v>19</v>
      </c>
      <c r="I210" s="163"/>
      <c r="L210" s="159"/>
      <c r="M210" s="164"/>
      <c r="T210" s="165"/>
      <c r="AT210" s="161" t="s">
        <v>158</v>
      </c>
      <c r="AU210" s="161" t="s">
        <v>81</v>
      </c>
      <c r="AV210" s="12" t="s">
        <v>79</v>
      </c>
      <c r="AW210" s="12" t="s">
        <v>33</v>
      </c>
      <c r="AX210" s="12" t="s">
        <v>72</v>
      </c>
      <c r="AY210" s="161" t="s">
        <v>143</v>
      </c>
    </row>
    <row r="211" spans="2:51" s="12" customFormat="1">
      <c r="B211" s="159"/>
      <c r="D211" s="160" t="s">
        <v>158</v>
      </c>
      <c r="E211" s="161" t="s">
        <v>19</v>
      </c>
      <c r="F211" s="162" t="s">
        <v>635</v>
      </c>
      <c r="H211" s="161" t="s">
        <v>19</v>
      </c>
      <c r="I211" s="163"/>
      <c r="L211" s="159"/>
      <c r="M211" s="164"/>
      <c r="T211" s="165"/>
      <c r="AT211" s="161" t="s">
        <v>158</v>
      </c>
      <c r="AU211" s="161" t="s">
        <v>81</v>
      </c>
      <c r="AV211" s="12" t="s">
        <v>79</v>
      </c>
      <c r="AW211" s="12" t="s">
        <v>33</v>
      </c>
      <c r="AX211" s="12" t="s">
        <v>72</v>
      </c>
      <c r="AY211" s="161" t="s">
        <v>143</v>
      </c>
    </row>
    <row r="212" spans="2:51" s="13" customFormat="1">
      <c r="B212" s="166"/>
      <c r="D212" s="160" t="s">
        <v>158</v>
      </c>
      <c r="E212" s="167" t="s">
        <v>19</v>
      </c>
      <c r="F212" s="168" t="s">
        <v>2547</v>
      </c>
      <c r="H212" s="169">
        <v>3.3</v>
      </c>
      <c r="I212" s="170"/>
      <c r="L212" s="166"/>
      <c r="M212" s="171"/>
      <c r="T212" s="172"/>
      <c r="AT212" s="167" t="s">
        <v>158</v>
      </c>
      <c r="AU212" s="167" t="s">
        <v>81</v>
      </c>
      <c r="AV212" s="13" t="s">
        <v>81</v>
      </c>
      <c r="AW212" s="13" t="s">
        <v>33</v>
      </c>
      <c r="AX212" s="13" t="s">
        <v>72</v>
      </c>
      <c r="AY212" s="167" t="s">
        <v>143</v>
      </c>
    </row>
    <row r="213" spans="2:51" s="13" customFormat="1">
      <c r="B213" s="166"/>
      <c r="D213" s="160" t="s">
        <v>158</v>
      </c>
      <c r="E213" s="167" t="s">
        <v>19</v>
      </c>
      <c r="F213" s="168" t="s">
        <v>2555</v>
      </c>
      <c r="H213" s="169">
        <v>13.365</v>
      </c>
      <c r="I213" s="170"/>
      <c r="L213" s="166"/>
      <c r="M213" s="171"/>
      <c r="T213" s="172"/>
      <c r="AT213" s="167" t="s">
        <v>158</v>
      </c>
      <c r="AU213" s="167" t="s">
        <v>81</v>
      </c>
      <c r="AV213" s="13" t="s">
        <v>81</v>
      </c>
      <c r="AW213" s="13" t="s">
        <v>33</v>
      </c>
      <c r="AX213" s="13" t="s">
        <v>72</v>
      </c>
      <c r="AY213" s="167" t="s">
        <v>143</v>
      </c>
    </row>
    <row r="214" spans="2:51" s="15" customFormat="1">
      <c r="B214" s="186"/>
      <c r="D214" s="160" t="s">
        <v>158</v>
      </c>
      <c r="E214" s="187" t="s">
        <v>19</v>
      </c>
      <c r="F214" s="188" t="s">
        <v>533</v>
      </c>
      <c r="H214" s="189">
        <v>16.664999999999999</v>
      </c>
      <c r="I214" s="190"/>
      <c r="L214" s="186"/>
      <c r="M214" s="191"/>
      <c r="T214" s="192"/>
      <c r="AT214" s="187" t="s">
        <v>158</v>
      </c>
      <c r="AU214" s="187" t="s">
        <v>81</v>
      </c>
      <c r="AV214" s="15" t="s">
        <v>163</v>
      </c>
      <c r="AW214" s="15" t="s">
        <v>33</v>
      </c>
      <c r="AX214" s="15" t="s">
        <v>72</v>
      </c>
      <c r="AY214" s="187" t="s">
        <v>143</v>
      </c>
    </row>
    <row r="215" spans="2:51" s="12" customFormat="1">
      <c r="B215" s="159"/>
      <c r="D215" s="160" t="s">
        <v>158</v>
      </c>
      <c r="E215" s="161" t="s">
        <v>19</v>
      </c>
      <c r="F215" s="162" t="s">
        <v>704</v>
      </c>
      <c r="H215" s="161" t="s">
        <v>19</v>
      </c>
      <c r="I215" s="163"/>
      <c r="L215" s="159"/>
      <c r="M215" s="164"/>
      <c r="T215" s="165"/>
      <c r="AT215" s="161" t="s">
        <v>158</v>
      </c>
      <c r="AU215" s="161" t="s">
        <v>81</v>
      </c>
      <c r="AV215" s="12" t="s">
        <v>79</v>
      </c>
      <c r="AW215" s="12" t="s">
        <v>33</v>
      </c>
      <c r="AX215" s="12" t="s">
        <v>72</v>
      </c>
      <c r="AY215" s="161" t="s">
        <v>143</v>
      </c>
    </row>
    <row r="216" spans="2:51" s="13" customFormat="1">
      <c r="B216" s="166"/>
      <c r="D216" s="160" t="s">
        <v>158</v>
      </c>
      <c r="E216" s="167" t="s">
        <v>19</v>
      </c>
      <c r="F216" s="168" t="s">
        <v>2530</v>
      </c>
      <c r="H216" s="169">
        <v>1.65</v>
      </c>
      <c r="I216" s="170"/>
      <c r="L216" s="166"/>
      <c r="M216" s="171"/>
      <c r="T216" s="172"/>
      <c r="AT216" s="167" t="s">
        <v>158</v>
      </c>
      <c r="AU216" s="167" t="s">
        <v>81</v>
      </c>
      <c r="AV216" s="13" t="s">
        <v>81</v>
      </c>
      <c r="AW216" s="13" t="s">
        <v>33</v>
      </c>
      <c r="AX216" s="13" t="s">
        <v>72</v>
      </c>
      <c r="AY216" s="167" t="s">
        <v>143</v>
      </c>
    </row>
    <row r="217" spans="2:51" s="13" customFormat="1">
      <c r="B217" s="166"/>
      <c r="D217" s="160" t="s">
        <v>158</v>
      </c>
      <c r="E217" s="167" t="s">
        <v>19</v>
      </c>
      <c r="F217" s="168" t="s">
        <v>2531</v>
      </c>
      <c r="H217" s="169">
        <v>6.4349999999999996</v>
      </c>
      <c r="I217" s="170"/>
      <c r="L217" s="166"/>
      <c r="M217" s="171"/>
      <c r="T217" s="172"/>
      <c r="AT217" s="167" t="s">
        <v>158</v>
      </c>
      <c r="AU217" s="167" t="s">
        <v>81</v>
      </c>
      <c r="AV217" s="13" t="s">
        <v>81</v>
      </c>
      <c r="AW217" s="13" t="s">
        <v>33</v>
      </c>
      <c r="AX217" s="13" t="s">
        <v>72</v>
      </c>
      <c r="AY217" s="167" t="s">
        <v>143</v>
      </c>
    </row>
    <row r="218" spans="2:51" s="15" customFormat="1">
      <c r="B218" s="186"/>
      <c r="D218" s="160" t="s">
        <v>158</v>
      </c>
      <c r="E218" s="187" t="s">
        <v>19</v>
      </c>
      <c r="F218" s="188" t="s">
        <v>533</v>
      </c>
      <c r="H218" s="189">
        <v>8.0849999999999991</v>
      </c>
      <c r="I218" s="190"/>
      <c r="L218" s="186"/>
      <c r="M218" s="191"/>
      <c r="T218" s="192"/>
      <c r="AT218" s="187" t="s">
        <v>158</v>
      </c>
      <c r="AU218" s="187" t="s">
        <v>81</v>
      </c>
      <c r="AV218" s="15" t="s">
        <v>163</v>
      </c>
      <c r="AW218" s="15" t="s">
        <v>33</v>
      </c>
      <c r="AX218" s="15" t="s">
        <v>72</v>
      </c>
      <c r="AY218" s="187" t="s">
        <v>143</v>
      </c>
    </row>
    <row r="219" spans="2:51" s="12" customFormat="1">
      <c r="B219" s="159"/>
      <c r="D219" s="160" t="s">
        <v>158</v>
      </c>
      <c r="E219" s="161" t="s">
        <v>19</v>
      </c>
      <c r="F219" s="162" t="s">
        <v>705</v>
      </c>
      <c r="H219" s="161" t="s">
        <v>19</v>
      </c>
      <c r="I219" s="163"/>
      <c r="L219" s="159"/>
      <c r="M219" s="164"/>
      <c r="T219" s="165"/>
      <c r="AT219" s="161" t="s">
        <v>158</v>
      </c>
      <c r="AU219" s="161" t="s">
        <v>81</v>
      </c>
      <c r="AV219" s="12" t="s">
        <v>79</v>
      </c>
      <c r="AW219" s="12" t="s">
        <v>33</v>
      </c>
      <c r="AX219" s="12" t="s">
        <v>72</v>
      </c>
      <c r="AY219" s="161" t="s">
        <v>143</v>
      </c>
    </row>
    <row r="220" spans="2:51" s="12" customFormat="1">
      <c r="B220" s="159"/>
      <c r="D220" s="160" t="s">
        <v>158</v>
      </c>
      <c r="E220" s="161" t="s">
        <v>19</v>
      </c>
      <c r="F220" s="162" t="s">
        <v>706</v>
      </c>
      <c r="H220" s="161" t="s">
        <v>19</v>
      </c>
      <c r="I220" s="163"/>
      <c r="L220" s="159"/>
      <c r="M220" s="164"/>
      <c r="T220" s="165"/>
      <c r="AT220" s="161" t="s">
        <v>158</v>
      </c>
      <c r="AU220" s="161" t="s">
        <v>81</v>
      </c>
      <c r="AV220" s="12" t="s">
        <v>79</v>
      </c>
      <c r="AW220" s="12" t="s">
        <v>33</v>
      </c>
      <c r="AX220" s="12" t="s">
        <v>72</v>
      </c>
      <c r="AY220" s="161" t="s">
        <v>143</v>
      </c>
    </row>
    <row r="221" spans="2:51" s="13" customFormat="1">
      <c r="B221" s="166"/>
      <c r="D221" s="160" t="s">
        <v>158</v>
      </c>
      <c r="E221" s="167" t="s">
        <v>19</v>
      </c>
      <c r="F221" s="168" t="s">
        <v>2556</v>
      </c>
      <c r="H221" s="169">
        <v>5.94</v>
      </c>
      <c r="I221" s="170"/>
      <c r="L221" s="166"/>
      <c r="M221" s="171"/>
      <c r="T221" s="172"/>
      <c r="AT221" s="167" t="s">
        <v>158</v>
      </c>
      <c r="AU221" s="167" t="s">
        <v>81</v>
      </c>
      <c r="AV221" s="13" t="s">
        <v>81</v>
      </c>
      <c r="AW221" s="13" t="s">
        <v>33</v>
      </c>
      <c r="AX221" s="13" t="s">
        <v>72</v>
      </c>
      <c r="AY221" s="167" t="s">
        <v>143</v>
      </c>
    </row>
    <row r="222" spans="2:51" s="13" customFormat="1">
      <c r="B222" s="166"/>
      <c r="D222" s="160" t="s">
        <v>158</v>
      </c>
      <c r="E222" s="167" t="s">
        <v>19</v>
      </c>
      <c r="F222" s="168" t="s">
        <v>2557</v>
      </c>
      <c r="H222" s="169">
        <v>2.1459999999999999</v>
      </c>
      <c r="I222" s="170"/>
      <c r="L222" s="166"/>
      <c r="M222" s="171"/>
      <c r="T222" s="172"/>
      <c r="AT222" s="167" t="s">
        <v>158</v>
      </c>
      <c r="AU222" s="167" t="s">
        <v>81</v>
      </c>
      <c r="AV222" s="13" t="s">
        <v>81</v>
      </c>
      <c r="AW222" s="13" t="s">
        <v>33</v>
      </c>
      <c r="AX222" s="13" t="s">
        <v>72</v>
      </c>
      <c r="AY222" s="167" t="s">
        <v>143</v>
      </c>
    </row>
    <row r="223" spans="2:51" s="15" customFormat="1">
      <c r="B223" s="186"/>
      <c r="D223" s="160" t="s">
        <v>158</v>
      </c>
      <c r="E223" s="187" t="s">
        <v>19</v>
      </c>
      <c r="F223" s="188" t="s">
        <v>533</v>
      </c>
      <c r="H223" s="189">
        <v>8.0860000000000003</v>
      </c>
      <c r="I223" s="190"/>
      <c r="L223" s="186"/>
      <c r="M223" s="191"/>
      <c r="T223" s="192"/>
      <c r="AT223" s="187" t="s">
        <v>158</v>
      </c>
      <c r="AU223" s="187" t="s">
        <v>81</v>
      </c>
      <c r="AV223" s="15" t="s">
        <v>163</v>
      </c>
      <c r="AW223" s="15" t="s">
        <v>33</v>
      </c>
      <c r="AX223" s="15" t="s">
        <v>72</v>
      </c>
      <c r="AY223" s="187" t="s">
        <v>143</v>
      </c>
    </row>
    <row r="224" spans="2:51" s="14" customFormat="1">
      <c r="B224" s="173"/>
      <c r="D224" s="160" t="s">
        <v>158</v>
      </c>
      <c r="E224" s="174" t="s">
        <v>19</v>
      </c>
      <c r="F224" s="175" t="s">
        <v>267</v>
      </c>
      <c r="H224" s="176">
        <v>32.835999999999999</v>
      </c>
      <c r="I224" s="177"/>
      <c r="L224" s="173"/>
      <c r="M224" s="178"/>
      <c r="T224" s="179"/>
      <c r="AT224" s="174" t="s">
        <v>158</v>
      </c>
      <c r="AU224" s="174" t="s">
        <v>81</v>
      </c>
      <c r="AV224" s="14" t="s">
        <v>168</v>
      </c>
      <c r="AW224" s="14" t="s">
        <v>33</v>
      </c>
      <c r="AX224" s="14" t="s">
        <v>79</v>
      </c>
      <c r="AY224" s="174" t="s">
        <v>143</v>
      </c>
    </row>
    <row r="225" spans="2:65" s="1" customFormat="1" ht="24.15" customHeight="1">
      <c r="B225" s="33"/>
      <c r="C225" s="132" t="s">
        <v>7</v>
      </c>
      <c r="D225" s="132" t="s">
        <v>146</v>
      </c>
      <c r="E225" s="133" t="s">
        <v>718</v>
      </c>
      <c r="F225" s="134" t="s">
        <v>719</v>
      </c>
      <c r="G225" s="135" t="s">
        <v>511</v>
      </c>
      <c r="H225" s="136">
        <v>13.365</v>
      </c>
      <c r="I225" s="137">
        <v>385</v>
      </c>
      <c r="J225" s="138">
        <f>ROUND(I225*H225,2)</f>
        <v>5145.53</v>
      </c>
      <c r="K225" s="134" t="s">
        <v>150</v>
      </c>
      <c r="L225" s="33"/>
      <c r="M225" s="139" t="s">
        <v>19</v>
      </c>
      <c r="N225" s="140" t="s">
        <v>43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168</v>
      </c>
      <c r="AT225" s="143" t="s">
        <v>146</v>
      </c>
      <c r="AU225" s="143" t="s">
        <v>81</v>
      </c>
      <c r="AY225" s="18" t="s">
        <v>143</v>
      </c>
      <c r="BE225" s="144">
        <f>IF(N225="základní",J225,0)</f>
        <v>5145.53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79</v>
      </c>
      <c r="BK225" s="144">
        <f>ROUND(I225*H225,2)</f>
        <v>5145.53</v>
      </c>
      <c r="BL225" s="18" t="s">
        <v>168</v>
      </c>
      <c r="BM225" s="143" t="s">
        <v>2558</v>
      </c>
    </row>
    <row r="226" spans="2:65" s="1" customFormat="1">
      <c r="B226" s="33"/>
      <c r="D226" s="145" t="s">
        <v>152</v>
      </c>
      <c r="F226" s="146" t="s">
        <v>721</v>
      </c>
      <c r="I226" s="147"/>
      <c r="L226" s="33"/>
      <c r="M226" s="148"/>
      <c r="T226" s="54"/>
      <c r="AT226" s="18" t="s">
        <v>152</v>
      </c>
      <c r="AU226" s="18" t="s">
        <v>81</v>
      </c>
    </row>
    <row r="227" spans="2:65" s="12" customFormat="1">
      <c r="B227" s="159"/>
      <c r="D227" s="160" t="s">
        <v>158</v>
      </c>
      <c r="E227" s="161" t="s">
        <v>19</v>
      </c>
      <c r="F227" s="162" t="s">
        <v>246</v>
      </c>
      <c r="H227" s="161" t="s">
        <v>19</v>
      </c>
      <c r="I227" s="163"/>
      <c r="L227" s="159"/>
      <c r="M227" s="164"/>
      <c r="T227" s="165"/>
      <c r="AT227" s="161" t="s">
        <v>158</v>
      </c>
      <c r="AU227" s="161" t="s">
        <v>81</v>
      </c>
      <c r="AV227" s="12" t="s">
        <v>79</v>
      </c>
      <c r="AW227" s="12" t="s">
        <v>33</v>
      </c>
      <c r="AX227" s="12" t="s">
        <v>72</v>
      </c>
      <c r="AY227" s="161" t="s">
        <v>143</v>
      </c>
    </row>
    <row r="228" spans="2:65" s="12" customFormat="1">
      <c r="B228" s="159"/>
      <c r="D228" s="160" t="s">
        <v>158</v>
      </c>
      <c r="E228" s="161" t="s">
        <v>19</v>
      </c>
      <c r="F228" s="162" t="s">
        <v>2491</v>
      </c>
      <c r="H228" s="161" t="s">
        <v>19</v>
      </c>
      <c r="I228" s="163"/>
      <c r="L228" s="159"/>
      <c r="M228" s="164"/>
      <c r="T228" s="165"/>
      <c r="AT228" s="161" t="s">
        <v>158</v>
      </c>
      <c r="AU228" s="161" t="s">
        <v>81</v>
      </c>
      <c r="AV228" s="12" t="s">
        <v>79</v>
      </c>
      <c r="AW228" s="12" t="s">
        <v>33</v>
      </c>
      <c r="AX228" s="12" t="s">
        <v>72</v>
      </c>
      <c r="AY228" s="161" t="s">
        <v>143</v>
      </c>
    </row>
    <row r="229" spans="2:65" s="12" customFormat="1">
      <c r="B229" s="159"/>
      <c r="D229" s="160" t="s">
        <v>158</v>
      </c>
      <c r="E229" s="161" t="s">
        <v>19</v>
      </c>
      <c r="F229" s="162" t="s">
        <v>714</v>
      </c>
      <c r="H229" s="161" t="s">
        <v>19</v>
      </c>
      <c r="I229" s="163"/>
      <c r="L229" s="159"/>
      <c r="M229" s="164"/>
      <c r="T229" s="165"/>
      <c r="AT229" s="161" t="s">
        <v>158</v>
      </c>
      <c r="AU229" s="161" t="s">
        <v>81</v>
      </c>
      <c r="AV229" s="12" t="s">
        <v>79</v>
      </c>
      <c r="AW229" s="12" t="s">
        <v>33</v>
      </c>
      <c r="AX229" s="12" t="s">
        <v>72</v>
      </c>
      <c r="AY229" s="161" t="s">
        <v>143</v>
      </c>
    </row>
    <row r="230" spans="2:65" s="12" customFormat="1">
      <c r="B230" s="159"/>
      <c r="D230" s="160" t="s">
        <v>158</v>
      </c>
      <c r="E230" s="161" t="s">
        <v>19</v>
      </c>
      <c r="F230" s="162" t="s">
        <v>722</v>
      </c>
      <c r="H230" s="161" t="s">
        <v>19</v>
      </c>
      <c r="I230" s="163"/>
      <c r="L230" s="159"/>
      <c r="M230" s="164"/>
      <c r="T230" s="165"/>
      <c r="AT230" s="161" t="s">
        <v>158</v>
      </c>
      <c r="AU230" s="161" t="s">
        <v>81</v>
      </c>
      <c r="AV230" s="12" t="s">
        <v>79</v>
      </c>
      <c r="AW230" s="12" t="s">
        <v>33</v>
      </c>
      <c r="AX230" s="12" t="s">
        <v>72</v>
      </c>
      <c r="AY230" s="161" t="s">
        <v>143</v>
      </c>
    </row>
    <row r="231" spans="2:65" s="12" customFormat="1">
      <c r="B231" s="159"/>
      <c r="D231" s="160" t="s">
        <v>158</v>
      </c>
      <c r="E231" s="161" t="s">
        <v>19</v>
      </c>
      <c r="F231" s="162" t="s">
        <v>499</v>
      </c>
      <c r="H231" s="161" t="s">
        <v>19</v>
      </c>
      <c r="I231" s="163"/>
      <c r="L231" s="159"/>
      <c r="M231" s="164"/>
      <c r="T231" s="165"/>
      <c r="AT231" s="161" t="s">
        <v>158</v>
      </c>
      <c r="AU231" s="161" t="s">
        <v>81</v>
      </c>
      <c r="AV231" s="12" t="s">
        <v>79</v>
      </c>
      <c r="AW231" s="12" t="s">
        <v>33</v>
      </c>
      <c r="AX231" s="12" t="s">
        <v>72</v>
      </c>
      <c r="AY231" s="161" t="s">
        <v>143</v>
      </c>
    </row>
    <row r="232" spans="2:65" s="13" customFormat="1">
      <c r="B232" s="166"/>
      <c r="D232" s="160" t="s">
        <v>158</v>
      </c>
      <c r="E232" s="167" t="s">
        <v>19</v>
      </c>
      <c r="F232" s="168" t="s">
        <v>2559</v>
      </c>
      <c r="H232" s="169">
        <v>13.365</v>
      </c>
      <c r="I232" s="170"/>
      <c r="L232" s="166"/>
      <c r="M232" s="171"/>
      <c r="T232" s="172"/>
      <c r="AT232" s="167" t="s">
        <v>158</v>
      </c>
      <c r="AU232" s="167" t="s">
        <v>81</v>
      </c>
      <c r="AV232" s="13" t="s">
        <v>81</v>
      </c>
      <c r="AW232" s="13" t="s">
        <v>33</v>
      </c>
      <c r="AX232" s="13" t="s">
        <v>72</v>
      </c>
      <c r="AY232" s="167" t="s">
        <v>143</v>
      </c>
    </row>
    <row r="233" spans="2:65" s="14" customFormat="1">
      <c r="B233" s="173"/>
      <c r="D233" s="160" t="s">
        <v>158</v>
      </c>
      <c r="E233" s="174" t="s">
        <v>19</v>
      </c>
      <c r="F233" s="175" t="s">
        <v>267</v>
      </c>
      <c r="H233" s="176">
        <v>13.365</v>
      </c>
      <c r="I233" s="177"/>
      <c r="L233" s="173"/>
      <c r="M233" s="178"/>
      <c r="T233" s="179"/>
      <c r="AT233" s="174" t="s">
        <v>158</v>
      </c>
      <c r="AU233" s="174" t="s">
        <v>81</v>
      </c>
      <c r="AV233" s="14" t="s">
        <v>168</v>
      </c>
      <c r="AW233" s="14" t="s">
        <v>33</v>
      </c>
      <c r="AX233" s="14" t="s">
        <v>79</v>
      </c>
      <c r="AY233" s="174" t="s">
        <v>143</v>
      </c>
    </row>
    <row r="234" spans="2:65" s="1" customFormat="1" ht="16.5" customHeight="1">
      <c r="B234" s="33"/>
      <c r="C234" s="132" t="s">
        <v>443</v>
      </c>
      <c r="D234" s="132" t="s">
        <v>146</v>
      </c>
      <c r="E234" s="133" t="s">
        <v>733</v>
      </c>
      <c r="F234" s="134" t="s">
        <v>734</v>
      </c>
      <c r="G234" s="135" t="s">
        <v>511</v>
      </c>
      <c r="H234" s="136">
        <v>13.365</v>
      </c>
      <c r="I234" s="137">
        <v>184</v>
      </c>
      <c r="J234" s="138">
        <f>ROUND(I234*H234,2)</f>
        <v>2459.16</v>
      </c>
      <c r="K234" s="134" t="s">
        <v>150</v>
      </c>
      <c r="L234" s="33"/>
      <c r="M234" s="139" t="s">
        <v>19</v>
      </c>
      <c r="N234" s="140" t="s">
        <v>43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168</v>
      </c>
      <c r="AT234" s="143" t="s">
        <v>146</v>
      </c>
      <c r="AU234" s="143" t="s">
        <v>81</v>
      </c>
      <c r="AY234" s="18" t="s">
        <v>143</v>
      </c>
      <c r="BE234" s="144">
        <f>IF(N234="základní",J234,0)</f>
        <v>2459.16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79</v>
      </c>
      <c r="BK234" s="144">
        <f>ROUND(I234*H234,2)</f>
        <v>2459.16</v>
      </c>
      <c r="BL234" s="18" t="s">
        <v>168</v>
      </c>
      <c r="BM234" s="143" t="s">
        <v>2560</v>
      </c>
    </row>
    <row r="235" spans="2:65" s="1" customFormat="1">
      <c r="B235" s="33"/>
      <c r="D235" s="145" t="s">
        <v>152</v>
      </c>
      <c r="F235" s="146" t="s">
        <v>736</v>
      </c>
      <c r="I235" s="147"/>
      <c r="L235" s="33"/>
      <c r="M235" s="148"/>
      <c r="T235" s="54"/>
      <c r="AT235" s="18" t="s">
        <v>152</v>
      </c>
      <c r="AU235" s="18" t="s">
        <v>81</v>
      </c>
    </row>
    <row r="236" spans="2:65" s="1" customFormat="1" ht="37.799999999999997" customHeight="1">
      <c r="B236" s="33"/>
      <c r="C236" s="132" t="s">
        <v>268</v>
      </c>
      <c r="D236" s="132" t="s">
        <v>146</v>
      </c>
      <c r="E236" s="133" t="s">
        <v>747</v>
      </c>
      <c r="F236" s="134" t="s">
        <v>748</v>
      </c>
      <c r="G236" s="135" t="s">
        <v>511</v>
      </c>
      <c r="H236" s="136">
        <v>6.4349999999999996</v>
      </c>
      <c r="I236" s="137">
        <v>476</v>
      </c>
      <c r="J236" s="138">
        <f>ROUND(I236*H236,2)</f>
        <v>3063.06</v>
      </c>
      <c r="K236" s="134" t="s">
        <v>150</v>
      </c>
      <c r="L236" s="33"/>
      <c r="M236" s="139" t="s">
        <v>19</v>
      </c>
      <c r="N236" s="140" t="s">
        <v>43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168</v>
      </c>
      <c r="AT236" s="143" t="s">
        <v>146</v>
      </c>
      <c r="AU236" s="143" t="s">
        <v>81</v>
      </c>
      <c r="AY236" s="18" t="s">
        <v>143</v>
      </c>
      <c r="BE236" s="144">
        <f>IF(N236="základní",J236,0)</f>
        <v>3063.06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8" t="s">
        <v>79</v>
      </c>
      <c r="BK236" s="144">
        <f>ROUND(I236*H236,2)</f>
        <v>3063.06</v>
      </c>
      <c r="BL236" s="18" t="s">
        <v>168</v>
      </c>
      <c r="BM236" s="143" t="s">
        <v>2561</v>
      </c>
    </row>
    <row r="237" spans="2:65" s="1" customFormat="1">
      <c r="B237" s="33"/>
      <c r="D237" s="145" t="s">
        <v>152</v>
      </c>
      <c r="F237" s="146" t="s">
        <v>750</v>
      </c>
      <c r="I237" s="147"/>
      <c r="L237" s="33"/>
      <c r="M237" s="148"/>
      <c r="T237" s="54"/>
      <c r="AT237" s="18" t="s">
        <v>152</v>
      </c>
      <c r="AU237" s="18" t="s">
        <v>81</v>
      </c>
    </row>
    <row r="238" spans="2:65" s="12" customFormat="1">
      <c r="B238" s="159"/>
      <c r="D238" s="160" t="s">
        <v>158</v>
      </c>
      <c r="E238" s="161" t="s">
        <v>19</v>
      </c>
      <c r="F238" s="162" t="s">
        <v>246</v>
      </c>
      <c r="H238" s="161" t="s">
        <v>19</v>
      </c>
      <c r="I238" s="163"/>
      <c r="L238" s="159"/>
      <c r="M238" s="164"/>
      <c r="T238" s="165"/>
      <c r="AT238" s="161" t="s">
        <v>158</v>
      </c>
      <c r="AU238" s="161" t="s">
        <v>81</v>
      </c>
      <c r="AV238" s="12" t="s">
        <v>79</v>
      </c>
      <c r="AW238" s="12" t="s">
        <v>33</v>
      </c>
      <c r="AX238" s="12" t="s">
        <v>72</v>
      </c>
      <c r="AY238" s="161" t="s">
        <v>143</v>
      </c>
    </row>
    <row r="239" spans="2:65" s="12" customFormat="1">
      <c r="B239" s="159"/>
      <c r="D239" s="160" t="s">
        <v>158</v>
      </c>
      <c r="E239" s="161" t="s">
        <v>19</v>
      </c>
      <c r="F239" s="162" t="s">
        <v>2491</v>
      </c>
      <c r="H239" s="161" t="s">
        <v>19</v>
      </c>
      <c r="I239" s="163"/>
      <c r="L239" s="159"/>
      <c r="M239" s="164"/>
      <c r="T239" s="165"/>
      <c r="AT239" s="161" t="s">
        <v>158</v>
      </c>
      <c r="AU239" s="161" t="s">
        <v>81</v>
      </c>
      <c r="AV239" s="12" t="s">
        <v>79</v>
      </c>
      <c r="AW239" s="12" t="s">
        <v>33</v>
      </c>
      <c r="AX239" s="12" t="s">
        <v>72</v>
      </c>
      <c r="AY239" s="161" t="s">
        <v>143</v>
      </c>
    </row>
    <row r="240" spans="2:65" s="12" customFormat="1">
      <c r="B240" s="159"/>
      <c r="D240" s="160" t="s">
        <v>158</v>
      </c>
      <c r="E240" s="161" t="s">
        <v>19</v>
      </c>
      <c r="F240" s="162" t="s">
        <v>714</v>
      </c>
      <c r="H240" s="161" t="s">
        <v>19</v>
      </c>
      <c r="I240" s="163"/>
      <c r="L240" s="159"/>
      <c r="M240" s="164"/>
      <c r="T240" s="165"/>
      <c r="AT240" s="161" t="s">
        <v>158</v>
      </c>
      <c r="AU240" s="161" t="s">
        <v>81</v>
      </c>
      <c r="AV240" s="12" t="s">
        <v>79</v>
      </c>
      <c r="AW240" s="12" t="s">
        <v>33</v>
      </c>
      <c r="AX240" s="12" t="s">
        <v>72</v>
      </c>
      <c r="AY240" s="161" t="s">
        <v>143</v>
      </c>
    </row>
    <row r="241" spans="2:65" s="12" customFormat="1">
      <c r="B241" s="159"/>
      <c r="D241" s="160" t="s">
        <v>158</v>
      </c>
      <c r="E241" s="161" t="s">
        <v>19</v>
      </c>
      <c r="F241" s="162" t="s">
        <v>499</v>
      </c>
      <c r="H241" s="161" t="s">
        <v>19</v>
      </c>
      <c r="I241" s="163"/>
      <c r="L241" s="159"/>
      <c r="M241" s="164"/>
      <c r="T241" s="165"/>
      <c r="AT241" s="161" t="s">
        <v>158</v>
      </c>
      <c r="AU241" s="161" t="s">
        <v>81</v>
      </c>
      <c r="AV241" s="12" t="s">
        <v>79</v>
      </c>
      <c r="AW241" s="12" t="s">
        <v>33</v>
      </c>
      <c r="AX241" s="12" t="s">
        <v>72</v>
      </c>
      <c r="AY241" s="161" t="s">
        <v>143</v>
      </c>
    </row>
    <row r="242" spans="2:65" s="13" customFormat="1">
      <c r="B242" s="166"/>
      <c r="D242" s="160" t="s">
        <v>158</v>
      </c>
      <c r="E242" s="167" t="s">
        <v>19</v>
      </c>
      <c r="F242" s="168" t="s">
        <v>2562</v>
      </c>
      <c r="H242" s="169">
        <v>6.4349999999999996</v>
      </c>
      <c r="I242" s="170"/>
      <c r="L242" s="166"/>
      <c r="M242" s="171"/>
      <c r="T242" s="172"/>
      <c r="AT242" s="167" t="s">
        <v>158</v>
      </c>
      <c r="AU242" s="167" t="s">
        <v>81</v>
      </c>
      <c r="AV242" s="13" t="s">
        <v>81</v>
      </c>
      <c r="AW242" s="13" t="s">
        <v>33</v>
      </c>
      <c r="AX242" s="13" t="s">
        <v>72</v>
      </c>
      <c r="AY242" s="167" t="s">
        <v>143</v>
      </c>
    </row>
    <row r="243" spans="2:65" s="14" customFormat="1">
      <c r="B243" s="173"/>
      <c r="D243" s="160" t="s">
        <v>158</v>
      </c>
      <c r="E243" s="174" t="s">
        <v>19</v>
      </c>
      <c r="F243" s="175" t="s">
        <v>267</v>
      </c>
      <c r="H243" s="176">
        <v>6.4349999999999996</v>
      </c>
      <c r="I243" s="177"/>
      <c r="L243" s="173"/>
      <c r="M243" s="178"/>
      <c r="T243" s="179"/>
      <c r="AT243" s="174" t="s">
        <v>158</v>
      </c>
      <c r="AU243" s="174" t="s">
        <v>81</v>
      </c>
      <c r="AV243" s="14" t="s">
        <v>168</v>
      </c>
      <c r="AW243" s="14" t="s">
        <v>33</v>
      </c>
      <c r="AX243" s="14" t="s">
        <v>79</v>
      </c>
      <c r="AY243" s="174" t="s">
        <v>143</v>
      </c>
    </row>
    <row r="244" spans="2:65" s="1" customFormat="1" ht="16.5" customHeight="1">
      <c r="B244" s="33"/>
      <c r="C244" s="149" t="s">
        <v>275</v>
      </c>
      <c r="D244" s="149" t="s">
        <v>154</v>
      </c>
      <c r="E244" s="150" t="s">
        <v>756</v>
      </c>
      <c r="F244" s="151" t="s">
        <v>757</v>
      </c>
      <c r="G244" s="152" t="s">
        <v>285</v>
      </c>
      <c r="H244" s="153">
        <v>12.87</v>
      </c>
      <c r="I244" s="154">
        <v>447</v>
      </c>
      <c r="J244" s="155">
        <f>ROUND(I244*H244,2)</f>
        <v>5752.89</v>
      </c>
      <c r="K244" s="151" t="s">
        <v>150</v>
      </c>
      <c r="L244" s="156"/>
      <c r="M244" s="157" t="s">
        <v>19</v>
      </c>
      <c r="N244" s="158" t="s">
        <v>43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144</v>
      </c>
      <c r="AT244" s="143" t="s">
        <v>154</v>
      </c>
      <c r="AU244" s="143" t="s">
        <v>81</v>
      </c>
      <c r="AY244" s="18" t="s">
        <v>143</v>
      </c>
      <c r="BE244" s="144">
        <f>IF(N244="základní",J244,0)</f>
        <v>5752.89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8" t="s">
        <v>79</v>
      </c>
      <c r="BK244" s="144">
        <f>ROUND(I244*H244,2)</f>
        <v>5752.89</v>
      </c>
      <c r="BL244" s="18" t="s">
        <v>168</v>
      </c>
      <c r="BM244" s="143" t="s">
        <v>2563</v>
      </c>
    </row>
    <row r="245" spans="2:65" s="13" customFormat="1">
      <c r="B245" s="166"/>
      <c r="D245" s="160" t="s">
        <v>158</v>
      </c>
      <c r="F245" s="168" t="s">
        <v>2564</v>
      </c>
      <c r="H245" s="169">
        <v>12.87</v>
      </c>
      <c r="I245" s="170"/>
      <c r="L245" s="166"/>
      <c r="M245" s="171"/>
      <c r="T245" s="172"/>
      <c r="AT245" s="167" t="s">
        <v>158</v>
      </c>
      <c r="AU245" s="167" t="s">
        <v>81</v>
      </c>
      <c r="AV245" s="13" t="s">
        <v>81</v>
      </c>
      <c r="AW245" s="13" t="s">
        <v>4</v>
      </c>
      <c r="AX245" s="13" t="s">
        <v>79</v>
      </c>
      <c r="AY245" s="167" t="s">
        <v>143</v>
      </c>
    </row>
    <row r="246" spans="2:65" s="1" customFormat="1" ht="24.15" customHeight="1">
      <c r="B246" s="33"/>
      <c r="C246" s="132" t="s">
        <v>282</v>
      </c>
      <c r="D246" s="132" t="s">
        <v>146</v>
      </c>
      <c r="E246" s="133" t="s">
        <v>761</v>
      </c>
      <c r="F246" s="134" t="s">
        <v>762</v>
      </c>
      <c r="G246" s="135" t="s">
        <v>494</v>
      </c>
      <c r="H246" s="136">
        <v>16.5</v>
      </c>
      <c r="I246" s="137">
        <v>91.7</v>
      </c>
      <c r="J246" s="138">
        <f>ROUND(I246*H246,2)</f>
        <v>1513.05</v>
      </c>
      <c r="K246" s="134" t="s">
        <v>150</v>
      </c>
      <c r="L246" s="33"/>
      <c r="M246" s="139" t="s">
        <v>19</v>
      </c>
      <c r="N246" s="140" t="s">
        <v>43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168</v>
      </c>
      <c r="AT246" s="143" t="s">
        <v>146</v>
      </c>
      <c r="AU246" s="143" t="s">
        <v>81</v>
      </c>
      <c r="AY246" s="18" t="s">
        <v>143</v>
      </c>
      <c r="BE246" s="144">
        <f>IF(N246="základní",J246,0)</f>
        <v>1513.05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8" t="s">
        <v>79</v>
      </c>
      <c r="BK246" s="144">
        <f>ROUND(I246*H246,2)</f>
        <v>1513.05</v>
      </c>
      <c r="BL246" s="18" t="s">
        <v>168</v>
      </c>
      <c r="BM246" s="143" t="s">
        <v>2565</v>
      </c>
    </row>
    <row r="247" spans="2:65" s="1" customFormat="1">
      <c r="B247" s="33"/>
      <c r="D247" s="145" t="s">
        <v>152</v>
      </c>
      <c r="F247" s="146" t="s">
        <v>764</v>
      </c>
      <c r="I247" s="147"/>
      <c r="L247" s="33"/>
      <c r="M247" s="148"/>
      <c r="T247" s="54"/>
      <c r="AT247" s="18" t="s">
        <v>152</v>
      </c>
      <c r="AU247" s="18" t="s">
        <v>81</v>
      </c>
    </row>
    <row r="248" spans="2:65" s="12" customFormat="1">
      <c r="B248" s="159"/>
      <c r="D248" s="160" t="s">
        <v>158</v>
      </c>
      <c r="E248" s="161" t="s">
        <v>19</v>
      </c>
      <c r="F248" s="162" t="s">
        <v>246</v>
      </c>
      <c r="H248" s="161" t="s">
        <v>19</v>
      </c>
      <c r="I248" s="163"/>
      <c r="L248" s="159"/>
      <c r="M248" s="164"/>
      <c r="T248" s="165"/>
      <c r="AT248" s="161" t="s">
        <v>158</v>
      </c>
      <c r="AU248" s="161" t="s">
        <v>81</v>
      </c>
      <c r="AV248" s="12" t="s">
        <v>79</v>
      </c>
      <c r="AW248" s="12" t="s">
        <v>33</v>
      </c>
      <c r="AX248" s="12" t="s">
        <v>72</v>
      </c>
      <c r="AY248" s="161" t="s">
        <v>143</v>
      </c>
    </row>
    <row r="249" spans="2:65" s="12" customFormat="1">
      <c r="B249" s="159"/>
      <c r="D249" s="160" t="s">
        <v>158</v>
      </c>
      <c r="E249" s="161" t="s">
        <v>19</v>
      </c>
      <c r="F249" s="162" t="s">
        <v>467</v>
      </c>
      <c r="H249" s="161" t="s">
        <v>19</v>
      </c>
      <c r="I249" s="163"/>
      <c r="L249" s="159"/>
      <c r="M249" s="164"/>
      <c r="T249" s="165"/>
      <c r="AT249" s="161" t="s">
        <v>158</v>
      </c>
      <c r="AU249" s="161" t="s">
        <v>81</v>
      </c>
      <c r="AV249" s="12" t="s">
        <v>79</v>
      </c>
      <c r="AW249" s="12" t="s">
        <v>33</v>
      </c>
      <c r="AX249" s="12" t="s">
        <v>72</v>
      </c>
      <c r="AY249" s="161" t="s">
        <v>143</v>
      </c>
    </row>
    <row r="250" spans="2:65" s="12" customFormat="1">
      <c r="B250" s="159"/>
      <c r="D250" s="160" t="s">
        <v>158</v>
      </c>
      <c r="E250" s="161" t="s">
        <v>19</v>
      </c>
      <c r="F250" s="162" t="s">
        <v>2491</v>
      </c>
      <c r="H250" s="161" t="s">
        <v>19</v>
      </c>
      <c r="I250" s="163"/>
      <c r="L250" s="159"/>
      <c r="M250" s="164"/>
      <c r="T250" s="165"/>
      <c r="AT250" s="161" t="s">
        <v>158</v>
      </c>
      <c r="AU250" s="161" t="s">
        <v>81</v>
      </c>
      <c r="AV250" s="12" t="s">
        <v>79</v>
      </c>
      <c r="AW250" s="12" t="s">
        <v>33</v>
      </c>
      <c r="AX250" s="12" t="s">
        <v>72</v>
      </c>
      <c r="AY250" s="161" t="s">
        <v>143</v>
      </c>
    </row>
    <row r="251" spans="2:65" s="12" customFormat="1">
      <c r="B251" s="159"/>
      <c r="D251" s="160" t="s">
        <v>158</v>
      </c>
      <c r="E251" s="161" t="s">
        <v>19</v>
      </c>
      <c r="F251" s="162" t="s">
        <v>498</v>
      </c>
      <c r="H251" s="161" t="s">
        <v>19</v>
      </c>
      <c r="I251" s="163"/>
      <c r="L251" s="159"/>
      <c r="M251" s="164"/>
      <c r="T251" s="165"/>
      <c r="AT251" s="161" t="s">
        <v>158</v>
      </c>
      <c r="AU251" s="161" t="s">
        <v>81</v>
      </c>
      <c r="AV251" s="12" t="s">
        <v>79</v>
      </c>
      <c r="AW251" s="12" t="s">
        <v>33</v>
      </c>
      <c r="AX251" s="12" t="s">
        <v>72</v>
      </c>
      <c r="AY251" s="161" t="s">
        <v>143</v>
      </c>
    </row>
    <row r="252" spans="2:65" s="12" customFormat="1">
      <c r="B252" s="159"/>
      <c r="D252" s="160" t="s">
        <v>158</v>
      </c>
      <c r="E252" s="161" t="s">
        <v>19</v>
      </c>
      <c r="F252" s="162" t="s">
        <v>499</v>
      </c>
      <c r="H252" s="161" t="s">
        <v>19</v>
      </c>
      <c r="I252" s="163"/>
      <c r="L252" s="159"/>
      <c r="M252" s="164"/>
      <c r="T252" s="165"/>
      <c r="AT252" s="161" t="s">
        <v>158</v>
      </c>
      <c r="AU252" s="161" t="s">
        <v>81</v>
      </c>
      <c r="AV252" s="12" t="s">
        <v>79</v>
      </c>
      <c r="AW252" s="12" t="s">
        <v>33</v>
      </c>
      <c r="AX252" s="12" t="s">
        <v>72</v>
      </c>
      <c r="AY252" s="161" t="s">
        <v>143</v>
      </c>
    </row>
    <row r="253" spans="2:65" s="13" customFormat="1">
      <c r="B253" s="166"/>
      <c r="D253" s="160" t="s">
        <v>158</v>
      </c>
      <c r="E253" s="167" t="s">
        <v>19</v>
      </c>
      <c r="F253" s="168" t="s">
        <v>2486</v>
      </c>
      <c r="H253" s="169">
        <v>16.5</v>
      </c>
      <c r="I253" s="170"/>
      <c r="L253" s="166"/>
      <c r="M253" s="171"/>
      <c r="T253" s="172"/>
      <c r="AT253" s="167" t="s">
        <v>158</v>
      </c>
      <c r="AU253" s="167" t="s">
        <v>81</v>
      </c>
      <c r="AV253" s="13" t="s">
        <v>81</v>
      </c>
      <c r="AW253" s="13" t="s">
        <v>33</v>
      </c>
      <c r="AX253" s="13" t="s">
        <v>72</v>
      </c>
      <c r="AY253" s="167" t="s">
        <v>143</v>
      </c>
    </row>
    <row r="254" spans="2:65" s="14" customFormat="1">
      <c r="B254" s="173"/>
      <c r="D254" s="160" t="s">
        <v>158</v>
      </c>
      <c r="E254" s="174" t="s">
        <v>19</v>
      </c>
      <c r="F254" s="175" t="s">
        <v>267</v>
      </c>
      <c r="H254" s="176">
        <v>16.5</v>
      </c>
      <c r="I254" s="177"/>
      <c r="L254" s="173"/>
      <c r="M254" s="178"/>
      <c r="T254" s="179"/>
      <c r="AT254" s="174" t="s">
        <v>158</v>
      </c>
      <c r="AU254" s="174" t="s">
        <v>81</v>
      </c>
      <c r="AV254" s="14" t="s">
        <v>168</v>
      </c>
      <c r="AW254" s="14" t="s">
        <v>33</v>
      </c>
      <c r="AX254" s="14" t="s">
        <v>79</v>
      </c>
      <c r="AY254" s="174" t="s">
        <v>143</v>
      </c>
    </row>
    <row r="255" spans="2:65" s="1" customFormat="1" ht="24.15" customHeight="1">
      <c r="B255" s="33"/>
      <c r="C255" s="132" t="s">
        <v>288</v>
      </c>
      <c r="D255" s="132" t="s">
        <v>146</v>
      </c>
      <c r="E255" s="133" t="s">
        <v>774</v>
      </c>
      <c r="F255" s="134" t="s">
        <v>775</v>
      </c>
      <c r="G255" s="135" t="s">
        <v>494</v>
      </c>
      <c r="H255" s="136">
        <v>16.5</v>
      </c>
      <c r="I255" s="137">
        <v>25.7</v>
      </c>
      <c r="J255" s="138">
        <f>ROUND(I255*H255,2)</f>
        <v>424.05</v>
      </c>
      <c r="K255" s="134" t="s">
        <v>150</v>
      </c>
      <c r="L255" s="33"/>
      <c r="M255" s="139" t="s">
        <v>19</v>
      </c>
      <c r="N255" s="140" t="s">
        <v>43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168</v>
      </c>
      <c r="AT255" s="143" t="s">
        <v>146</v>
      </c>
      <c r="AU255" s="143" t="s">
        <v>81</v>
      </c>
      <c r="AY255" s="18" t="s">
        <v>143</v>
      </c>
      <c r="BE255" s="144">
        <f>IF(N255="základní",J255,0)</f>
        <v>424.05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79</v>
      </c>
      <c r="BK255" s="144">
        <f>ROUND(I255*H255,2)</f>
        <v>424.05</v>
      </c>
      <c r="BL255" s="18" t="s">
        <v>168</v>
      </c>
      <c r="BM255" s="143" t="s">
        <v>2566</v>
      </c>
    </row>
    <row r="256" spans="2:65" s="1" customFormat="1">
      <c r="B256" s="33"/>
      <c r="D256" s="145" t="s">
        <v>152</v>
      </c>
      <c r="F256" s="146" t="s">
        <v>777</v>
      </c>
      <c r="I256" s="147"/>
      <c r="L256" s="33"/>
      <c r="M256" s="148"/>
      <c r="T256" s="54"/>
      <c r="AT256" s="18" t="s">
        <v>152</v>
      </c>
      <c r="AU256" s="18" t="s">
        <v>81</v>
      </c>
    </row>
    <row r="257" spans="2:65" s="1" customFormat="1" ht="16.5" customHeight="1">
      <c r="B257" s="33"/>
      <c r="C257" s="149" t="s">
        <v>294</v>
      </c>
      <c r="D257" s="149" t="s">
        <v>154</v>
      </c>
      <c r="E257" s="150" t="s">
        <v>783</v>
      </c>
      <c r="F257" s="151" t="s">
        <v>784</v>
      </c>
      <c r="G257" s="152" t="s">
        <v>785</v>
      </c>
      <c r="H257" s="153">
        <v>0.41299999999999998</v>
      </c>
      <c r="I257" s="154">
        <v>110</v>
      </c>
      <c r="J257" s="155">
        <f>ROUND(I257*H257,2)</f>
        <v>45.43</v>
      </c>
      <c r="K257" s="151" t="s">
        <v>150</v>
      </c>
      <c r="L257" s="156"/>
      <c r="M257" s="157" t="s">
        <v>19</v>
      </c>
      <c r="N257" s="158" t="s">
        <v>43</v>
      </c>
      <c r="P257" s="141">
        <f>O257*H257</f>
        <v>0</v>
      </c>
      <c r="Q257" s="141">
        <v>1E-3</v>
      </c>
      <c r="R257" s="141">
        <f>Q257*H257</f>
        <v>4.1300000000000001E-4</v>
      </c>
      <c r="S257" s="141">
        <v>0</v>
      </c>
      <c r="T257" s="142">
        <f>S257*H257</f>
        <v>0</v>
      </c>
      <c r="AR257" s="143" t="s">
        <v>144</v>
      </c>
      <c r="AT257" s="143" t="s">
        <v>154</v>
      </c>
      <c r="AU257" s="143" t="s">
        <v>81</v>
      </c>
      <c r="AY257" s="18" t="s">
        <v>143</v>
      </c>
      <c r="BE257" s="144">
        <f>IF(N257="základní",J257,0)</f>
        <v>45.43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8" t="s">
        <v>79</v>
      </c>
      <c r="BK257" s="144">
        <f>ROUND(I257*H257,2)</f>
        <v>45.43</v>
      </c>
      <c r="BL257" s="18" t="s">
        <v>168</v>
      </c>
      <c r="BM257" s="143" t="s">
        <v>2567</v>
      </c>
    </row>
    <row r="258" spans="2:65" s="13" customFormat="1">
      <c r="B258" s="166"/>
      <c r="D258" s="160" t="s">
        <v>158</v>
      </c>
      <c r="F258" s="168" t="s">
        <v>2568</v>
      </c>
      <c r="H258" s="169">
        <v>0.41299999999999998</v>
      </c>
      <c r="I258" s="170"/>
      <c r="L258" s="166"/>
      <c r="M258" s="171"/>
      <c r="T258" s="172"/>
      <c r="AT258" s="167" t="s">
        <v>158</v>
      </c>
      <c r="AU258" s="167" t="s">
        <v>81</v>
      </c>
      <c r="AV258" s="13" t="s">
        <v>81</v>
      </c>
      <c r="AW258" s="13" t="s">
        <v>4</v>
      </c>
      <c r="AX258" s="13" t="s">
        <v>79</v>
      </c>
      <c r="AY258" s="167" t="s">
        <v>143</v>
      </c>
    </row>
    <row r="259" spans="2:65" s="1" customFormat="1" ht="16.5" customHeight="1">
      <c r="B259" s="33"/>
      <c r="C259" s="132" t="s">
        <v>807</v>
      </c>
      <c r="D259" s="132" t="s">
        <v>146</v>
      </c>
      <c r="E259" s="133" t="s">
        <v>797</v>
      </c>
      <c r="F259" s="134" t="s">
        <v>798</v>
      </c>
      <c r="G259" s="135" t="s">
        <v>511</v>
      </c>
      <c r="H259" s="136">
        <v>0.495</v>
      </c>
      <c r="I259" s="137">
        <v>423</v>
      </c>
      <c r="J259" s="138">
        <f>ROUND(I259*H259,2)</f>
        <v>209.39</v>
      </c>
      <c r="K259" s="134" t="s">
        <v>150</v>
      </c>
      <c r="L259" s="33"/>
      <c r="M259" s="139" t="s">
        <v>19</v>
      </c>
      <c r="N259" s="140" t="s">
        <v>43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168</v>
      </c>
      <c r="AT259" s="143" t="s">
        <v>146</v>
      </c>
      <c r="AU259" s="143" t="s">
        <v>81</v>
      </c>
      <c r="AY259" s="18" t="s">
        <v>143</v>
      </c>
      <c r="BE259" s="144">
        <f>IF(N259="základní",J259,0)</f>
        <v>209.39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79</v>
      </c>
      <c r="BK259" s="144">
        <f>ROUND(I259*H259,2)</f>
        <v>209.39</v>
      </c>
      <c r="BL259" s="18" t="s">
        <v>168</v>
      </c>
      <c r="BM259" s="143" t="s">
        <v>2569</v>
      </c>
    </row>
    <row r="260" spans="2:65" s="1" customFormat="1">
      <c r="B260" s="33"/>
      <c r="D260" s="145" t="s">
        <v>152</v>
      </c>
      <c r="F260" s="146" t="s">
        <v>800</v>
      </c>
      <c r="I260" s="147"/>
      <c r="L260" s="33"/>
      <c r="M260" s="148"/>
      <c r="T260" s="54"/>
      <c r="AT260" s="18" t="s">
        <v>152</v>
      </c>
      <c r="AU260" s="18" t="s">
        <v>81</v>
      </c>
    </row>
    <row r="261" spans="2:65" s="13" customFormat="1">
      <c r="B261" s="166"/>
      <c r="D261" s="160" t="s">
        <v>158</v>
      </c>
      <c r="E261" s="167" t="s">
        <v>19</v>
      </c>
      <c r="F261" s="168" t="s">
        <v>2570</v>
      </c>
      <c r="H261" s="169">
        <v>0.495</v>
      </c>
      <c r="I261" s="170"/>
      <c r="L261" s="166"/>
      <c r="M261" s="171"/>
      <c r="T261" s="172"/>
      <c r="AT261" s="167" t="s">
        <v>158</v>
      </c>
      <c r="AU261" s="167" t="s">
        <v>81</v>
      </c>
      <c r="AV261" s="13" t="s">
        <v>81</v>
      </c>
      <c r="AW261" s="13" t="s">
        <v>33</v>
      </c>
      <c r="AX261" s="13" t="s">
        <v>79</v>
      </c>
      <c r="AY261" s="167" t="s">
        <v>143</v>
      </c>
    </row>
    <row r="262" spans="2:65" s="11" customFormat="1" ht="22.8" customHeight="1">
      <c r="B262" s="120"/>
      <c r="D262" s="121" t="s">
        <v>71</v>
      </c>
      <c r="E262" s="130" t="s">
        <v>163</v>
      </c>
      <c r="F262" s="130" t="s">
        <v>806</v>
      </c>
      <c r="I262" s="123"/>
      <c r="J262" s="131">
        <f>BK262</f>
        <v>988.35</v>
      </c>
      <c r="L262" s="120"/>
      <c r="M262" s="125"/>
      <c r="P262" s="126">
        <f>SUM(P263:P269)</f>
        <v>0</v>
      </c>
      <c r="R262" s="126">
        <f>SUM(R263:R269)</f>
        <v>0</v>
      </c>
      <c r="T262" s="127">
        <f>SUM(T263:T269)</f>
        <v>0</v>
      </c>
      <c r="AR262" s="121" t="s">
        <v>79</v>
      </c>
      <c r="AT262" s="128" t="s">
        <v>71</v>
      </c>
      <c r="AU262" s="128" t="s">
        <v>79</v>
      </c>
      <c r="AY262" s="121" t="s">
        <v>143</v>
      </c>
      <c r="BK262" s="129">
        <f>SUM(BK263:BK269)</f>
        <v>988.35</v>
      </c>
    </row>
    <row r="263" spans="2:65" s="1" customFormat="1" ht="16.5" customHeight="1">
      <c r="B263" s="33"/>
      <c r="C263" s="132" t="s">
        <v>303</v>
      </c>
      <c r="D263" s="132" t="s">
        <v>146</v>
      </c>
      <c r="E263" s="133" t="s">
        <v>808</v>
      </c>
      <c r="F263" s="134" t="s">
        <v>809</v>
      </c>
      <c r="G263" s="135" t="s">
        <v>260</v>
      </c>
      <c r="H263" s="136">
        <v>16.5</v>
      </c>
      <c r="I263" s="137">
        <v>44.9</v>
      </c>
      <c r="J263" s="138">
        <f>ROUND(I263*H263,2)</f>
        <v>740.85</v>
      </c>
      <c r="K263" s="134" t="s">
        <v>150</v>
      </c>
      <c r="L263" s="33"/>
      <c r="M263" s="139" t="s">
        <v>19</v>
      </c>
      <c r="N263" s="140" t="s">
        <v>43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168</v>
      </c>
      <c r="AT263" s="143" t="s">
        <v>146</v>
      </c>
      <c r="AU263" s="143" t="s">
        <v>81</v>
      </c>
      <c r="AY263" s="18" t="s">
        <v>143</v>
      </c>
      <c r="BE263" s="144">
        <f>IF(N263="základní",J263,0)</f>
        <v>740.85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8" t="s">
        <v>79</v>
      </c>
      <c r="BK263" s="144">
        <f>ROUND(I263*H263,2)</f>
        <v>740.85</v>
      </c>
      <c r="BL263" s="18" t="s">
        <v>168</v>
      </c>
      <c r="BM263" s="143" t="s">
        <v>2571</v>
      </c>
    </row>
    <row r="264" spans="2:65" s="1" customFormat="1">
      <c r="B264" s="33"/>
      <c r="D264" s="145" t="s">
        <v>152</v>
      </c>
      <c r="F264" s="146" t="s">
        <v>811</v>
      </c>
      <c r="I264" s="147"/>
      <c r="L264" s="33"/>
      <c r="M264" s="148"/>
      <c r="T264" s="54"/>
      <c r="AT264" s="18" t="s">
        <v>152</v>
      </c>
      <c r="AU264" s="18" t="s">
        <v>81</v>
      </c>
    </row>
    <row r="265" spans="2:65" s="12" customFormat="1">
      <c r="B265" s="159"/>
      <c r="D265" s="160" t="s">
        <v>158</v>
      </c>
      <c r="E265" s="161" t="s">
        <v>19</v>
      </c>
      <c r="F265" s="162" t="s">
        <v>246</v>
      </c>
      <c r="H265" s="161" t="s">
        <v>19</v>
      </c>
      <c r="I265" s="163"/>
      <c r="L265" s="159"/>
      <c r="M265" s="164"/>
      <c r="T265" s="165"/>
      <c r="AT265" s="161" t="s">
        <v>158</v>
      </c>
      <c r="AU265" s="161" t="s">
        <v>81</v>
      </c>
      <c r="AV265" s="12" t="s">
        <v>79</v>
      </c>
      <c r="AW265" s="12" t="s">
        <v>33</v>
      </c>
      <c r="AX265" s="12" t="s">
        <v>72</v>
      </c>
      <c r="AY265" s="161" t="s">
        <v>143</v>
      </c>
    </row>
    <row r="266" spans="2:65" s="13" customFormat="1">
      <c r="B266" s="166"/>
      <c r="D266" s="160" t="s">
        <v>158</v>
      </c>
      <c r="E266" s="167" t="s">
        <v>19</v>
      </c>
      <c r="F266" s="168" t="s">
        <v>2572</v>
      </c>
      <c r="H266" s="169">
        <v>16.5</v>
      </c>
      <c r="I266" s="170"/>
      <c r="L266" s="166"/>
      <c r="M266" s="171"/>
      <c r="T266" s="172"/>
      <c r="AT266" s="167" t="s">
        <v>158</v>
      </c>
      <c r="AU266" s="167" t="s">
        <v>81</v>
      </c>
      <c r="AV266" s="13" t="s">
        <v>81</v>
      </c>
      <c r="AW266" s="13" t="s">
        <v>33</v>
      </c>
      <c r="AX266" s="13" t="s">
        <v>79</v>
      </c>
      <c r="AY266" s="167" t="s">
        <v>143</v>
      </c>
    </row>
    <row r="267" spans="2:65" s="1" customFormat="1" ht="16.5" customHeight="1">
      <c r="B267" s="33"/>
      <c r="C267" s="132" t="s">
        <v>317</v>
      </c>
      <c r="D267" s="132" t="s">
        <v>146</v>
      </c>
      <c r="E267" s="133" t="s">
        <v>813</v>
      </c>
      <c r="F267" s="134" t="s">
        <v>814</v>
      </c>
      <c r="G267" s="135" t="s">
        <v>260</v>
      </c>
      <c r="H267" s="136">
        <v>16.5</v>
      </c>
      <c r="I267" s="137">
        <v>15</v>
      </c>
      <c r="J267" s="138">
        <f>ROUND(I267*H267,2)</f>
        <v>247.5</v>
      </c>
      <c r="K267" s="134" t="s">
        <v>19</v>
      </c>
      <c r="L267" s="33"/>
      <c r="M267" s="139" t="s">
        <v>19</v>
      </c>
      <c r="N267" s="140" t="s">
        <v>43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168</v>
      </c>
      <c r="AT267" s="143" t="s">
        <v>146</v>
      </c>
      <c r="AU267" s="143" t="s">
        <v>81</v>
      </c>
      <c r="AY267" s="18" t="s">
        <v>143</v>
      </c>
      <c r="BE267" s="144">
        <f>IF(N267="základní",J267,0)</f>
        <v>247.5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79</v>
      </c>
      <c r="BK267" s="144">
        <f>ROUND(I267*H267,2)</f>
        <v>247.5</v>
      </c>
      <c r="BL267" s="18" t="s">
        <v>168</v>
      </c>
      <c r="BM267" s="143" t="s">
        <v>2573</v>
      </c>
    </row>
    <row r="268" spans="2:65" s="12" customFormat="1">
      <c r="B268" s="159"/>
      <c r="D268" s="160" t="s">
        <v>158</v>
      </c>
      <c r="E268" s="161" t="s">
        <v>19</v>
      </c>
      <c r="F268" s="162" t="s">
        <v>246</v>
      </c>
      <c r="H268" s="161" t="s">
        <v>19</v>
      </c>
      <c r="I268" s="163"/>
      <c r="L268" s="159"/>
      <c r="M268" s="164"/>
      <c r="T268" s="165"/>
      <c r="AT268" s="161" t="s">
        <v>158</v>
      </c>
      <c r="AU268" s="161" t="s">
        <v>81</v>
      </c>
      <c r="AV268" s="12" t="s">
        <v>79</v>
      </c>
      <c r="AW268" s="12" t="s">
        <v>33</v>
      </c>
      <c r="AX268" s="12" t="s">
        <v>72</v>
      </c>
      <c r="AY268" s="161" t="s">
        <v>143</v>
      </c>
    </row>
    <row r="269" spans="2:65" s="13" customFormat="1">
      <c r="B269" s="166"/>
      <c r="D269" s="160" t="s">
        <v>158</v>
      </c>
      <c r="E269" s="167" t="s">
        <v>19</v>
      </c>
      <c r="F269" s="168" t="s">
        <v>2572</v>
      </c>
      <c r="H269" s="169">
        <v>16.5</v>
      </c>
      <c r="I269" s="170"/>
      <c r="L269" s="166"/>
      <c r="M269" s="171"/>
      <c r="T269" s="172"/>
      <c r="AT269" s="167" t="s">
        <v>158</v>
      </c>
      <c r="AU269" s="167" t="s">
        <v>81</v>
      </c>
      <c r="AV269" s="13" t="s">
        <v>81</v>
      </c>
      <c r="AW269" s="13" t="s">
        <v>33</v>
      </c>
      <c r="AX269" s="13" t="s">
        <v>79</v>
      </c>
      <c r="AY269" s="167" t="s">
        <v>143</v>
      </c>
    </row>
    <row r="270" spans="2:65" s="11" customFormat="1" ht="22.8" customHeight="1">
      <c r="B270" s="120"/>
      <c r="D270" s="121" t="s">
        <v>71</v>
      </c>
      <c r="E270" s="130" t="s">
        <v>168</v>
      </c>
      <c r="F270" s="130" t="s">
        <v>816</v>
      </c>
      <c r="I270" s="123"/>
      <c r="J270" s="131">
        <f>BK270</f>
        <v>3135</v>
      </c>
      <c r="L270" s="120"/>
      <c r="M270" s="125"/>
      <c r="P270" s="126">
        <f>SUM(P271:P274)</f>
        <v>0</v>
      </c>
      <c r="R270" s="126">
        <f>SUM(R271:R274)</f>
        <v>0</v>
      </c>
      <c r="T270" s="127">
        <f>SUM(T271:T274)</f>
        <v>0</v>
      </c>
      <c r="AR270" s="121" t="s">
        <v>79</v>
      </c>
      <c r="AT270" s="128" t="s">
        <v>71</v>
      </c>
      <c r="AU270" s="128" t="s">
        <v>79</v>
      </c>
      <c r="AY270" s="121" t="s">
        <v>143</v>
      </c>
      <c r="BK270" s="129">
        <f>SUM(BK271:BK274)</f>
        <v>3135</v>
      </c>
    </row>
    <row r="271" spans="2:65" s="1" customFormat="1" ht="21.75" customHeight="1">
      <c r="B271" s="33"/>
      <c r="C271" s="132" t="s">
        <v>325</v>
      </c>
      <c r="D271" s="132" t="s">
        <v>146</v>
      </c>
      <c r="E271" s="133" t="s">
        <v>818</v>
      </c>
      <c r="F271" s="134" t="s">
        <v>819</v>
      </c>
      <c r="G271" s="135" t="s">
        <v>511</v>
      </c>
      <c r="H271" s="136">
        <v>1.65</v>
      </c>
      <c r="I271" s="137">
        <v>1900</v>
      </c>
      <c r="J271" s="138">
        <f>ROUND(I271*H271,2)</f>
        <v>3135</v>
      </c>
      <c r="K271" s="134" t="s">
        <v>150</v>
      </c>
      <c r="L271" s="33"/>
      <c r="M271" s="139" t="s">
        <v>19</v>
      </c>
      <c r="N271" s="140" t="s">
        <v>43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168</v>
      </c>
      <c r="AT271" s="143" t="s">
        <v>146</v>
      </c>
      <c r="AU271" s="143" t="s">
        <v>81</v>
      </c>
      <c r="AY271" s="18" t="s">
        <v>143</v>
      </c>
      <c r="BE271" s="144">
        <f>IF(N271="základní",J271,0)</f>
        <v>3135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8" t="s">
        <v>79</v>
      </c>
      <c r="BK271" s="144">
        <f>ROUND(I271*H271,2)</f>
        <v>3135</v>
      </c>
      <c r="BL271" s="18" t="s">
        <v>168</v>
      </c>
      <c r="BM271" s="143" t="s">
        <v>2574</v>
      </c>
    </row>
    <row r="272" spans="2:65" s="1" customFormat="1">
      <c r="B272" s="33"/>
      <c r="D272" s="145" t="s">
        <v>152</v>
      </c>
      <c r="F272" s="146" t="s">
        <v>821</v>
      </c>
      <c r="I272" s="147"/>
      <c r="L272" s="33"/>
      <c r="M272" s="148"/>
      <c r="T272" s="54"/>
      <c r="AT272" s="18" t="s">
        <v>152</v>
      </c>
      <c r="AU272" s="18" t="s">
        <v>81</v>
      </c>
    </row>
    <row r="273" spans="2:65" s="12" customFormat="1">
      <c r="B273" s="159"/>
      <c r="D273" s="160" t="s">
        <v>158</v>
      </c>
      <c r="E273" s="161" t="s">
        <v>19</v>
      </c>
      <c r="F273" s="162" t="s">
        <v>2491</v>
      </c>
      <c r="H273" s="161" t="s">
        <v>19</v>
      </c>
      <c r="I273" s="163"/>
      <c r="L273" s="159"/>
      <c r="M273" s="164"/>
      <c r="T273" s="165"/>
      <c r="AT273" s="161" t="s">
        <v>158</v>
      </c>
      <c r="AU273" s="161" t="s">
        <v>81</v>
      </c>
      <c r="AV273" s="12" t="s">
        <v>79</v>
      </c>
      <c r="AW273" s="12" t="s">
        <v>33</v>
      </c>
      <c r="AX273" s="12" t="s">
        <v>72</v>
      </c>
      <c r="AY273" s="161" t="s">
        <v>143</v>
      </c>
    </row>
    <row r="274" spans="2:65" s="13" customFormat="1">
      <c r="B274" s="166"/>
      <c r="D274" s="160" t="s">
        <v>158</v>
      </c>
      <c r="E274" s="167" t="s">
        <v>19</v>
      </c>
      <c r="F274" s="168" t="s">
        <v>2575</v>
      </c>
      <c r="H274" s="169">
        <v>1.65</v>
      </c>
      <c r="I274" s="170"/>
      <c r="L274" s="166"/>
      <c r="M274" s="171"/>
      <c r="T274" s="172"/>
      <c r="AT274" s="167" t="s">
        <v>158</v>
      </c>
      <c r="AU274" s="167" t="s">
        <v>81</v>
      </c>
      <c r="AV274" s="13" t="s">
        <v>81</v>
      </c>
      <c r="AW274" s="13" t="s">
        <v>33</v>
      </c>
      <c r="AX274" s="13" t="s">
        <v>79</v>
      </c>
      <c r="AY274" s="167" t="s">
        <v>143</v>
      </c>
    </row>
    <row r="275" spans="2:65" s="11" customFormat="1" ht="22.8" customHeight="1">
      <c r="B275" s="120"/>
      <c r="D275" s="121" t="s">
        <v>71</v>
      </c>
      <c r="E275" s="130" t="s">
        <v>144</v>
      </c>
      <c r="F275" s="130" t="s">
        <v>145</v>
      </c>
      <c r="I275" s="123"/>
      <c r="J275" s="131">
        <f>BK275</f>
        <v>34248.25</v>
      </c>
      <c r="L275" s="120"/>
      <c r="M275" s="125"/>
      <c r="P275" s="126">
        <f>SUM(P276:P335)</f>
        <v>0</v>
      </c>
      <c r="R275" s="126">
        <f>SUM(R276:R335)</f>
        <v>0.50668251000000009</v>
      </c>
      <c r="T275" s="127">
        <f>SUM(T276:T335)</f>
        <v>0</v>
      </c>
      <c r="AR275" s="121" t="s">
        <v>79</v>
      </c>
      <c r="AT275" s="128" t="s">
        <v>71</v>
      </c>
      <c r="AU275" s="128" t="s">
        <v>79</v>
      </c>
      <c r="AY275" s="121" t="s">
        <v>143</v>
      </c>
      <c r="BK275" s="129">
        <f>SUM(BK276:BK335)</f>
        <v>34248.25</v>
      </c>
    </row>
    <row r="276" spans="2:65" s="1" customFormat="1" ht="24.15" customHeight="1">
      <c r="B276" s="33"/>
      <c r="C276" s="132" t="s">
        <v>350</v>
      </c>
      <c r="D276" s="132" t="s">
        <v>146</v>
      </c>
      <c r="E276" s="133" t="s">
        <v>2576</v>
      </c>
      <c r="F276" s="134" t="s">
        <v>2577</v>
      </c>
      <c r="G276" s="135" t="s">
        <v>260</v>
      </c>
      <c r="H276" s="136">
        <v>16.5</v>
      </c>
      <c r="I276" s="137">
        <v>489</v>
      </c>
      <c r="J276" s="138">
        <f>ROUND(I276*H276,2)</f>
        <v>8068.5</v>
      </c>
      <c r="K276" s="134" t="s">
        <v>150</v>
      </c>
      <c r="L276" s="33"/>
      <c r="M276" s="139" t="s">
        <v>19</v>
      </c>
      <c r="N276" s="140" t="s">
        <v>43</v>
      </c>
      <c r="P276" s="141">
        <f>O276*H276</f>
        <v>0</v>
      </c>
      <c r="Q276" s="141">
        <v>0</v>
      </c>
      <c r="R276" s="141">
        <f>Q276*H276</f>
        <v>0</v>
      </c>
      <c r="S276" s="141">
        <v>0</v>
      </c>
      <c r="T276" s="142">
        <f>S276*H276</f>
        <v>0</v>
      </c>
      <c r="AR276" s="143" t="s">
        <v>168</v>
      </c>
      <c r="AT276" s="143" t="s">
        <v>146</v>
      </c>
      <c r="AU276" s="143" t="s">
        <v>81</v>
      </c>
      <c r="AY276" s="18" t="s">
        <v>143</v>
      </c>
      <c r="BE276" s="144">
        <f>IF(N276="základní",J276,0)</f>
        <v>8068.5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79</v>
      </c>
      <c r="BK276" s="144">
        <f>ROUND(I276*H276,2)</f>
        <v>8068.5</v>
      </c>
      <c r="BL276" s="18" t="s">
        <v>168</v>
      </c>
      <c r="BM276" s="143" t="s">
        <v>2578</v>
      </c>
    </row>
    <row r="277" spans="2:65" s="1" customFormat="1">
      <c r="B277" s="33"/>
      <c r="D277" s="145" t="s">
        <v>152</v>
      </c>
      <c r="F277" s="146" t="s">
        <v>2579</v>
      </c>
      <c r="I277" s="147"/>
      <c r="L277" s="33"/>
      <c r="M277" s="148"/>
      <c r="T277" s="54"/>
      <c r="AT277" s="18" t="s">
        <v>152</v>
      </c>
      <c r="AU277" s="18" t="s">
        <v>81</v>
      </c>
    </row>
    <row r="278" spans="2:65" s="12" customFormat="1">
      <c r="B278" s="159"/>
      <c r="D278" s="160" t="s">
        <v>158</v>
      </c>
      <c r="E278" s="161" t="s">
        <v>19</v>
      </c>
      <c r="F278" s="162" t="s">
        <v>246</v>
      </c>
      <c r="H278" s="161" t="s">
        <v>19</v>
      </c>
      <c r="I278" s="163"/>
      <c r="L278" s="159"/>
      <c r="M278" s="164"/>
      <c r="T278" s="165"/>
      <c r="AT278" s="161" t="s">
        <v>158</v>
      </c>
      <c r="AU278" s="161" t="s">
        <v>81</v>
      </c>
      <c r="AV278" s="12" t="s">
        <v>79</v>
      </c>
      <c r="AW278" s="12" t="s">
        <v>33</v>
      </c>
      <c r="AX278" s="12" t="s">
        <v>72</v>
      </c>
      <c r="AY278" s="161" t="s">
        <v>143</v>
      </c>
    </row>
    <row r="279" spans="2:65" s="12" customFormat="1">
      <c r="B279" s="159"/>
      <c r="D279" s="160" t="s">
        <v>158</v>
      </c>
      <c r="E279" s="161" t="s">
        <v>19</v>
      </c>
      <c r="F279" s="162" t="s">
        <v>859</v>
      </c>
      <c r="H279" s="161" t="s">
        <v>19</v>
      </c>
      <c r="I279" s="163"/>
      <c r="L279" s="159"/>
      <c r="M279" s="164"/>
      <c r="T279" s="165"/>
      <c r="AT279" s="161" t="s">
        <v>158</v>
      </c>
      <c r="AU279" s="161" t="s">
        <v>81</v>
      </c>
      <c r="AV279" s="12" t="s">
        <v>79</v>
      </c>
      <c r="AW279" s="12" t="s">
        <v>33</v>
      </c>
      <c r="AX279" s="12" t="s">
        <v>72</v>
      </c>
      <c r="AY279" s="161" t="s">
        <v>143</v>
      </c>
    </row>
    <row r="280" spans="2:65" s="13" customFormat="1">
      <c r="B280" s="166"/>
      <c r="D280" s="160" t="s">
        <v>158</v>
      </c>
      <c r="E280" s="167" t="s">
        <v>19</v>
      </c>
      <c r="F280" s="168" t="s">
        <v>2572</v>
      </c>
      <c r="H280" s="169">
        <v>16.5</v>
      </c>
      <c r="I280" s="170"/>
      <c r="L280" s="166"/>
      <c r="M280" s="171"/>
      <c r="T280" s="172"/>
      <c r="AT280" s="167" t="s">
        <v>158</v>
      </c>
      <c r="AU280" s="167" t="s">
        <v>81</v>
      </c>
      <c r="AV280" s="13" t="s">
        <v>81</v>
      </c>
      <c r="AW280" s="13" t="s">
        <v>33</v>
      </c>
      <c r="AX280" s="13" t="s">
        <v>79</v>
      </c>
      <c r="AY280" s="167" t="s">
        <v>143</v>
      </c>
    </row>
    <row r="281" spans="2:65" s="12" customFormat="1">
      <c r="B281" s="159"/>
      <c r="D281" s="160" t="s">
        <v>158</v>
      </c>
      <c r="E281" s="161" t="s">
        <v>19</v>
      </c>
      <c r="F281" s="162" t="s">
        <v>883</v>
      </c>
      <c r="H281" s="161" t="s">
        <v>19</v>
      </c>
      <c r="I281" s="163"/>
      <c r="L281" s="159"/>
      <c r="M281" s="164"/>
      <c r="T281" s="165"/>
      <c r="AT281" s="161" t="s">
        <v>158</v>
      </c>
      <c r="AU281" s="161" t="s">
        <v>81</v>
      </c>
      <c r="AV281" s="12" t="s">
        <v>79</v>
      </c>
      <c r="AW281" s="12" t="s">
        <v>33</v>
      </c>
      <c r="AX281" s="12" t="s">
        <v>72</v>
      </c>
      <c r="AY281" s="161" t="s">
        <v>143</v>
      </c>
    </row>
    <row r="282" spans="2:65" s="1" customFormat="1" ht="16.5" customHeight="1">
      <c r="B282" s="33"/>
      <c r="C282" s="149" t="s">
        <v>355</v>
      </c>
      <c r="D282" s="149" t="s">
        <v>154</v>
      </c>
      <c r="E282" s="150" t="s">
        <v>2580</v>
      </c>
      <c r="F282" s="151" t="s">
        <v>2581</v>
      </c>
      <c r="G282" s="152" t="s">
        <v>260</v>
      </c>
      <c r="H282" s="153">
        <v>16.748000000000001</v>
      </c>
      <c r="I282" s="154">
        <v>368</v>
      </c>
      <c r="J282" s="155">
        <f>ROUND(I282*H282,2)</f>
        <v>6163.26</v>
      </c>
      <c r="K282" s="151" t="s">
        <v>150</v>
      </c>
      <c r="L282" s="156"/>
      <c r="M282" s="157" t="s">
        <v>19</v>
      </c>
      <c r="N282" s="158" t="s">
        <v>43</v>
      </c>
      <c r="P282" s="141">
        <f>O282*H282</f>
        <v>0</v>
      </c>
      <c r="Q282" s="141">
        <v>2.1199999999999999E-3</v>
      </c>
      <c r="R282" s="141">
        <f>Q282*H282</f>
        <v>3.5505760000000004E-2</v>
      </c>
      <c r="S282" s="141">
        <v>0</v>
      </c>
      <c r="T282" s="142">
        <f>S282*H282</f>
        <v>0</v>
      </c>
      <c r="AR282" s="143" t="s">
        <v>144</v>
      </c>
      <c r="AT282" s="143" t="s">
        <v>154</v>
      </c>
      <c r="AU282" s="143" t="s">
        <v>81</v>
      </c>
      <c r="AY282" s="18" t="s">
        <v>143</v>
      </c>
      <c r="BE282" s="144">
        <f>IF(N282="základní",J282,0)</f>
        <v>6163.26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79</v>
      </c>
      <c r="BK282" s="144">
        <f>ROUND(I282*H282,2)</f>
        <v>6163.26</v>
      </c>
      <c r="BL282" s="18" t="s">
        <v>168</v>
      </c>
      <c r="BM282" s="143" t="s">
        <v>2582</v>
      </c>
    </row>
    <row r="283" spans="2:65" s="13" customFormat="1">
      <c r="B283" s="166"/>
      <c r="D283" s="160" t="s">
        <v>158</v>
      </c>
      <c r="F283" s="168" t="s">
        <v>2583</v>
      </c>
      <c r="H283" s="169">
        <v>16.748000000000001</v>
      </c>
      <c r="I283" s="170"/>
      <c r="L283" s="166"/>
      <c r="M283" s="171"/>
      <c r="T283" s="172"/>
      <c r="AT283" s="167" t="s">
        <v>158</v>
      </c>
      <c r="AU283" s="167" t="s">
        <v>81</v>
      </c>
      <c r="AV283" s="13" t="s">
        <v>81</v>
      </c>
      <c r="AW283" s="13" t="s">
        <v>4</v>
      </c>
      <c r="AX283" s="13" t="s">
        <v>79</v>
      </c>
      <c r="AY283" s="167" t="s">
        <v>143</v>
      </c>
    </row>
    <row r="284" spans="2:65" s="1" customFormat="1" ht="24.15" customHeight="1">
      <c r="B284" s="33"/>
      <c r="C284" s="132" t="s">
        <v>359</v>
      </c>
      <c r="D284" s="132" t="s">
        <v>146</v>
      </c>
      <c r="E284" s="133" t="s">
        <v>889</v>
      </c>
      <c r="F284" s="134" t="s">
        <v>890</v>
      </c>
      <c r="G284" s="135" t="s">
        <v>149</v>
      </c>
      <c r="H284" s="136">
        <v>2</v>
      </c>
      <c r="I284" s="137">
        <v>602</v>
      </c>
      <c r="J284" s="138">
        <f>ROUND(I284*H284,2)</f>
        <v>1204</v>
      </c>
      <c r="K284" s="134" t="s">
        <v>150</v>
      </c>
      <c r="L284" s="33"/>
      <c r="M284" s="139" t="s">
        <v>19</v>
      </c>
      <c r="N284" s="140" t="s">
        <v>43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168</v>
      </c>
      <c r="AT284" s="143" t="s">
        <v>146</v>
      </c>
      <c r="AU284" s="143" t="s">
        <v>81</v>
      </c>
      <c r="AY284" s="18" t="s">
        <v>143</v>
      </c>
      <c r="BE284" s="144">
        <f>IF(N284="základní",J284,0)</f>
        <v>1204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79</v>
      </c>
      <c r="BK284" s="144">
        <f>ROUND(I284*H284,2)</f>
        <v>1204</v>
      </c>
      <c r="BL284" s="18" t="s">
        <v>168</v>
      </c>
      <c r="BM284" s="143" t="s">
        <v>2584</v>
      </c>
    </row>
    <row r="285" spans="2:65" s="1" customFormat="1">
      <c r="B285" s="33"/>
      <c r="D285" s="145" t="s">
        <v>152</v>
      </c>
      <c r="F285" s="146" t="s">
        <v>892</v>
      </c>
      <c r="I285" s="147"/>
      <c r="L285" s="33"/>
      <c r="M285" s="148"/>
      <c r="T285" s="54"/>
      <c r="AT285" s="18" t="s">
        <v>152</v>
      </c>
      <c r="AU285" s="18" t="s">
        <v>81</v>
      </c>
    </row>
    <row r="286" spans="2:65" s="1" customFormat="1" ht="16.5" customHeight="1">
      <c r="B286" s="33"/>
      <c r="C286" s="149" t="s">
        <v>363</v>
      </c>
      <c r="D286" s="149" t="s">
        <v>154</v>
      </c>
      <c r="E286" s="150" t="s">
        <v>894</v>
      </c>
      <c r="F286" s="151" t="s">
        <v>895</v>
      </c>
      <c r="G286" s="152" t="s">
        <v>149</v>
      </c>
      <c r="H286" s="153">
        <v>2</v>
      </c>
      <c r="I286" s="154">
        <v>224.4</v>
      </c>
      <c r="J286" s="155">
        <f>ROUND(I286*H286,2)</f>
        <v>448.8</v>
      </c>
      <c r="K286" s="151" t="s">
        <v>150</v>
      </c>
      <c r="L286" s="156"/>
      <c r="M286" s="157" t="s">
        <v>19</v>
      </c>
      <c r="N286" s="158" t="s">
        <v>43</v>
      </c>
      <c r="P286" s="141">
        <f>O286*H286</f>
        <v>0</v>
      </c>
      <c r="Q286" s="141">
        <v>3.8999999999999999E-4</v>
      </c>
      <c r="R286" s="141">
        <f>Q286*H286</f>
        <v>7.7999999999999999E-4</v>
      </c>
      <c r="S286" s="141">
        <v>0</v>
      </c>
      <c r="T286" s="142">
        <f>S286*H286</f>
        <v>0</v>
      </c>
      <c r="AR286" s="143" t="s">
        <v>144</v>
      </c>
      <c r="AT286" s="143" t="s">
        <v>154</v>
      </c>
      <c r="AU286" s="143" t="s">
        <v>81</v>
      </c>
      <c r="AY286" s="18" t="s">
        <v>143</v>
      </c>
      <c r="BE286" s="144">
        <f>IF(N286="základní",J286,0)</f>
        <v>448.8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8" t="s">
        <v>79</v>
      </c>
      <c r="BK286" s="144">
        <f>ROUND(I286*H286,2)</f>
        <v>448.8</v>
      </c>
      <c r="BL286" s="18" t="s">
        <v>168</v>
      </c>
      <c r="BM286" s="143" t="s">
        <v>2585</v>
      </c>
    </row>
    <row r="287" spans="2:65" s="12" customFormat="1">
      <c r="B287" s="159"/>
      <c r="D287" s="160" t="s">
        <v>158</v>
      </c>
      <c r="E287" s="161" t="s">
        <v>19</v>
      </c>
      <c r="F287" s="162" t="s">
        <v>859</v>
      </c>
      <c r="H287" s="161" t="s">
        <v>19</v>
      </c>
      <c r="I287" s="163"/>
      <c r="L287" s="159"/>
      <c r="M287" s="164"/>
      <c r="T287" s="165"/>
      <c r="AT287" s="161" t="s">
        <v>158</v>
      </c>
      <c r="AU287" s="161" t="s">
        <v>81</v>
      </c>
      <c r="AV287" s="12" t="s">
        <v>79</v>
      </c>
      <c r="AW287" s="12" t="s">
        <v>33</v>
      </c>
      <c r="AX287" s="12" t="s">
        <v>72</v>
      </c>
      <c r="AY287" s="161" t="s">
        <v>143</v>
      </c>
    </row>
    <row r="288" spans="2:65" s="13" customFormat="1">
      <c r="B288" s="166"/>
      <c r="D288" s="160" t="s">
        <v>158</v>
      </c>
      <c r="E288" s="167" t="s">
        <v>19</v>
      </c>
      <c r="F288" s="168" t="s">
        <v>81</v>
      </c>
      <c r="H288" s="169">
        <v>2</v>
      </c>
      <c r="I288" s="170"/>
      <c r="L288" s="166"/>
      <c r="M288" s="171"/>
      <c r="T288" s="172"/>
      <c r="AT288" s="167" t="s">
        <v>158</v>
      </c>
      <c r="AU288" s="167" t="s">
        <v>81</v>
      </c>
      <c r="AV288" s="13" t="s">
        <v>81</v>
      </c>
      <c r="AW288" s="13" t="s">
        <v>33</v>
      </c>
      <c r="AX288" s="13" t="s">
        <v>79</v>
      </c>
      <c r="AY288" s="167" t="s">
        <v>143</v>
      </c>
    </row>
    <row r="289" spans="2:65" s="1" customFormat="1" ht="24.15" customHeight="1">
      <c r="B289" s="33"/>
      <c r="C289" s="132" t="s">
        <v>406</v>
      </c>
      <c r="D289" s="132" t="s">
        <v>146</v>
      </c>
      <c r="E289" s="133" t="s">
        <v>2586</v>
      </c>
      <c r="F289" s="134" t="s">
        <v>2587</v>
      </c>
      <c r="G289" s="135" t="s">
        <v>149</v>
      </c>
      <c r="H289" s="136">
        <v>4</v>
      </c>
      <c r="I289" s="137">
        <v>520</v>
      </c>
      <c r="J289" s="138">
        <f>ROUND(I289*H289,2)</f>
        <v>2080</v>
      </c>
      <c r="K289" s="134" t="s">
        <v>150</v>
      </c>
      <c r="L289" s="33"/>
      <c r="M289" s="139" t="s">
        <v>19</v>
      </c>
      <c r="N289" s="140" t="s">
        <v>43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168</v>
      </c>
      <c r="AT289" s="143" t="s">
        <v>146</v>
      </c>
      <c r="AU289" s="143" t="s">
        <v>81</v>
      </c>
      <c r="AY289" s="18" t="s">
        <v>143</v>
      </c>
      <c r="BE289" s="144">
        <f>IF(N289="základní",J289,0)</f>
        <v>2080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8" t="s">
        <v>79</v>
      </c>
      <c r="BK289" s="144">
        <f>ROUND(I289*H289,2)</f>
        <v>2080</v>
      </c>
      <c r="BL289" s="18" t="s">
        <v>168</v>
      </c>
      <c r="BM289" s="143" t="s">
        <v>2588</v>
      </c>
    </row>
    <row r="290" spans="2:65" s="1" customFormat="1">
      <c r="B290" s="33"/>
      <c r="D290" s="145" t="s">
        <v>152</v>
      </c>
      <c r="F290" s="146" t="s">
        <v>2589</v>
      </c>
      <c r="I290" s="147"/>
      <c r="L290" s="33"/>
      <c r="M290" s="148"/>
      <c r="T290" s="54"/>
      <c r="AT290" s="18" t="s">
        <v>152</v>
      </c>
      <c r="AU290" s="18" t="s">
        <v>81</v>
      </c>
    </row>
    <row r="291" spans="2:65" s="12" customFormat="1">
      <c r="B291" s="159"/>
      <c r="D291" s="160" t="s">
        <v>158</v>
      </c>
      <c r="E291" s="161" t="s">
        <v>19</v>
      </c>
      <c r="F291" s="162" t="s">
        <v>859</v>
      </c>
      <c r="H291" s="161" t="s">
        <v>19</v>
      </c>
      <c r="I291" s="163"/>
      <c r="L291" s="159"/>
      <c r="M291" s="164"/>
      <c r="T291" s="165"/>
      <c r="AT291" s="161" t="s">
        <v>158</v>
      </c>
      <c r="AU291" s="161" t="s">
        <v>81</v>
      </c>
      <c r="AV291" s="12" t="s">
        <v>79</v>
      </c>
      <c r="AW291" s="12" t="s">
        <v>33</v>
      </c>
      <c r="AX291" s="12" t="s">
        <v>72</v>
      </c>
      <c r="AY291" s="161" t="s">
        <v>143</v>
      </c>
    </row>
    <row r="292" spans="2:65" s="13" customFormat="1">
      <c r="B292" s="166"/>
      <c r="D292" s="160" t="s">
        <v>158</v>
      </c>
      <c r="E292" s="167" t="s">
        <v>19</v>
      </c>
      <c r="F292" s="168" t="s">
        <v>168</v>
      </c>
      <c r="H292" s="169">
        <v>4</v>
      </c>
      <c r="I292" s="170"/>
      <c r="L292" s="166"/>
      <c r="M292" s="171"/>
      <c r="T292" s="172"/>
      <c r="AT292" s="167" t="s">
        <v>158</v>
      </c>
      <c r="AU292" s="167" t="s">
        <v>81</v>
      </c>
      <c r="AV292" s="13" t="s">
        <v>81</v>
      </c>
      <c r="AW292" s="13" t="s">
        <v>33</v>
      </c>
      <c r="AX292" s="13" t="s">
        <v>79</v>
      </c>
      <c r="AY292" s="167" t="s">
        <v>143</v>
      </c>
    </row>
    <row r="293" spans="2:65" s="1" customFormat="1" ht="16.5" customHeight="1">
      <c r="B293" s="33"/>
      <c r="C293" s="149" t="s">
        <v>689</v>
      </c>
      <c r="D293" s="149" t="s">
        <v>154</v>
      </c>
      <c r="E293" s="150" t="s">
        <v>2590</v>
      </c>
      <c r="F293" s="151" t="s">
        <v>2591</v>
      </c>
      <c r="G293" s="152" t="s">
        <v>149</v>
      </c>
      <c r="H293" s="153">
        <v>4</v>
      </c>
      <c r="I293" s="154">
        <v>749</v>
      </c>
      <c r="J293" s="155">
        <f>ROUND(I293*H293,2)</f>
        <v>2996</v>
      </c>
      <c r="K293" s="151" t="s">
        <v>150</v>
      </c>
      <c r="L293" s="156"/>
      <c r="M293" s="157" t="s">
        <v>19</v>
      </c>
      <c r="N293" s="158" t="s">
        <v>43</v>
      </c>
      <c r="P293" s="141">
        <f>O293*H293</f>
        <v>0</v>
      </c>
      <c r="Q293" s="141">
        <v>7.2000000000000005E-4</v>
      </c>
      <c r="R293" s="141">
        <f>Q293*H293</f>
        <v>2.8800000000000002E-3</v>
      </c>
      <c r="S293" s="141">
        <v>0</v>
      </c>
      <c r="T293" s="142">
        <f>S293*H293</f>
        <v>0</v>
      </c>
      <c r="AR293" s="143" t="s">
        <v>144</v>
      </c>
      <c r="AT293" s="143" t="s">
        <v>154</v>
      </c>
      <c r="AU293" s="143" t="s">
        <v>81</v>
      </c>
      <c r="AY293" s="18" t="s">
        <v>143</v>
      </c>
      <c r="BE293" s="144">
        <f>IF(N293="základní",J293,0)</f>
        <v>2996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8" t="s">
        <v>79</v>
      </c>
      <c r="BK293" s="144">
        <f>ROUND(I293*H293,2)</f>
        <v>2996</v>
      </c>
      <c r="BL293" s="18" t="s">
        <v>168</v>
      </c>
      <c r="BM293" s="143" t="s">
        <v>2592</v>
      </c>
    </row>
    <row r="294" spans="2:65" s="1" customFormat="1" ht="24.15" customHeight="1">
      <c r="B294" s="33"/>
      <c r="C294" s="132" t="s">
        <v>415</v>
      </c>
      <c r="D294" s="132" t="s">
        <v>146</v>
      </c>
      <c r="E294" s="133" t="s">
        <v>183</v>
      </c>
      <c r="F294" s="134" t="s">
        <v>184</v>
      </c>
      <c r="G294" s="135" t="s">
        <v>149</v>
      </c>
      <c r="H294" s="136">
        <v>2</v>
      </c>
      <c r="I294" s="137">
        <v>651</v>
      </c>
      <c r="J294" s="138">
        <f>ROUND(I294*H294,2)</f>
        <v>1302</v>
      </c>
      <c r="K294" s="134" t="s">
        <v>150</v>
      </c>
      <c r="L294" s="33"/>
      <c r="M294" s="139" t="s">
        <v>19</v>
      </c>
      <c r="N294" s="140" t="s">
        <v>43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168</v>
      </c>
      <c r="AT294" s="143" t="s">
        <v>146</v>
      </c>
      <c r="AU294" s="143" t="s">
        <v>81</v>
      </c>
      <c r="AY294" s="18" t="s">
        <v>143</v>
      </c>
      <c r="BE294" s="144">
        <f>IF(N294="základní",J294,0)</f>
        <v>1302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8" t="s">
        <v>79</v>
      </c>
      <c r="BK294" s="144">
        <f>ROUND(I294*H294,2)</f>
        <v>1302</v>
      </c>
      <c r="BL294" s="18" t="s">
        <v>168</v>
      </c>
      <c r="BM294" s="143" t="s">
        <v>2593</v>
      </c>
    </row>
    <row r="295" spans="2:65" s="1" customFormat="1">
      <c r="B295" s="33"/>
      <c r="D295" s="145" t="s">
        <v>152</v>
      </c>
      <c r="F295" s="146" t="s">
        <v>186</v>
      </c>
      <c r="I295" s="147"/>
      <c r="L295" s="33"/>
      <c r="M295" s="148"/>
      <c r="T295" s="54"/>
      <c r="AT295" s="18" t="s">
        <v>152</v>
      </c>
      <c r="AU295" s="18" t="s">
        <v>81</v>
      </c>
    </row>
    <row r="296" spans="2:65" s="1" customFormat="1" ht="16.5" customHeight="1">
      <c r="B296" s="33"/>
      <c r="C296" s="149" t="s">
        <v>709</v>
      </c>
      <c r="D296" s="149" t="s">
        <v>154</v>
      </c>
      <c r="E296" s="150" t="s">
        <v>187</v>
      </c>
      <c r="F296" s="151" t="s">
        <v>188</v>
      </c>
      <c r="G296" s="152" t="s">
        <v>149</v>
      </c>
      <c r="H296" s="153">
        <v>1</v>
      </c>
      <c r="I296" s="154">
        <v>305</v>
      </c>
      <c r="J296" s="155">
        <f>ROUND(I296*H296,2)</f>
        <v>305</v>
      </c>
      <c r="K296" s="151" t="s">
        <v>19</v>
      </c>
      <c r="L296" s="156"/>
      <c r="M296" s="157" t="s">
        <v>19</v>
      </c>
      <c r="N296" s="158" t="s">
        <v>43</v>
      </c>
      <c r="P296" s="141">
        <f>O296*H296</f>
        <v>0</v>
      </c>
      <c r="Q296" s="141">
        <v>3.6999999999999999E-4</v>
      </c>
      <c r="R296" s="141">
        <f>Q296*H296</f>
        <v>3.6999999999999999E-4</v>
      </c>
      <c r="S296" s="141">
        <v>0</v>
      </c>
      <c r="T296" s="142">
        <f>S296*H296</f>
        <v>0</v>
      </c>
      <c r="AR296" s="143" t="s">
        <v>144</v>
      </c>
      <c r="AT296" s="143" t="s">
        <v>154</v>
      </c>
      <c r="AU296" s="143" t="s">
        <v>81</v>
      </c>
      <c r="AY296" s="18" t="s">
        <v>143</v>
      </c>
      <c r="BE296" s="144">
        <f>IF(N296="základní",J296,0)</f>
        <v>305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8" t="s">
        <v>79</v>
      </c>
      <c r="BK296" s="144">
        <f>ROUND(I296*H296,2)</f>
        <v>305</v>
      </c>
      <c r="BL296" s="18" t="s">
        <v>168</v>
      </c>
      <c r="BM296" s="143" t="s">
        <v>2594</v>
      </c>
    </row>
    <row r="297" spans="2:65" s="12" customFormat="1">
      <c r="B297" s="159"/>
      <c r="D297" s="160" t="s">
        <v>158</v>
      </c>
      <c r="E297" s="161" t="s">
        <v>19</v>
      </c>
      <c r="F297" s="162" t="s">
        <v>246</v>
      </c>
      <c r="H297" s="161" t="s">
        <v>19</v>
      </c>
      <c r="I297" s="163"/>
      <c r="L297" s="159"/>
      <c r="M297" s="164"/>
      <c r="T297" s="165"/>
      <c r="AT297" s="161" t="s">
        <v>158</v>
      </c>
      <c r="AU297" s="161" t="s">
        <v>81</v>
      </c>
      <c r="AV297" s="12" t="s">
        <v>79</v>
      </c>
      <c r="AW297" s="12" t="s">
        <v>33</v>
      </c>
      <c r="AX297" s="12" t="s">
        <v>72</v>
      </c>
      <c r="AY297" s="161" t="s">
        <v>143</v>
      </c>
    </row>
    <row r="298" spans="2:65" s="12" customFormat="1">
      <c r="B298" s="159"/>
      <c r="D298" s="160" t="s">
        <v>158</v>
      </c>
      <c r="E298" s="161" t="s">
        <v>19</v>
      </c>
      <c r="F298" s="162" t="s">
        <v>859</v>
      </c>
      <c r="H298" s="161" t="s">
        <v>19</v>
      </c>
      <c r="I298" s="163"/>
      <c r="L298" s="159"/>
      <c r="M298" s="164"/>
      <c r="T298" s="165"/>
      <c r="AT298" s="161" t="s">
        <v>158</v>
      </c>
      <c r="AU298" s="161" t="s">
        <v>81</v>
      </c>
      <c r="AV298" s="12" t="s">
        <v>79</v>
      </c>
      <c r="AW298" s="12" t="s">
        <v>33</v>
      </c>
      <c r="AX298" s="12" t="s">
        <v>72</v>
      </c>
      <c r="AY298" s="161" t="s">
        <v>143</v>
      </c>
    </row>
    <row r="299" spans="2:65" s="13" customFormat="1">
      <c r="B299" s="166"/>
      <c r="D299" s="160" t="s">
        <v>158</v>
      </c>
      <c r="E299" s="167" t="s">
        <v>19</v>
      </c>
      <c r="F299" s="168" t="s">
        <v>79</v>
      </c>
      <c r="H299" s="169">
        <v>1</v>
      </c>
      <c r="I299" s="170"/>
      <c r="L299" s="166"/>
      <c r="M299" s="171"/>
      <c r="T299" s="172"/>
      <c r="AT299" s="167" t="s">
        <v>158</v>
      </c>
      <c r="AU299" s="167" t="s">
        <v>81</v>
      </c>
      <c r="AV299" s="13" t="s">
        <v>81</v>
      </c>
      <c r="AW299" s="13" t="s">
        <v>33</v>
      </c>
      <c r="AX299" s="13" t="s">
        <v>79</v>
      </c>
      <c r="AY299" s="167" t="s">
        <v>143</v>
      </c>
    </row>
    <row r="300" spans="2:65" s="1" customFormat="1" ht="16.5" customHeight="1">
      <c r="B300" s="33"/>
      <c r="C300" s="149" t="s">
        <v>420</v>
      </c>
      <c r="D300" s="149" t="s">
        <v>154</v>
      </c>
      <c r="E300" s="150" t="s">
        <v>192</v>
      </c>
      <c r="F300" s="151" t="s">
        <v>193</v>
      </c>
      <c r="G300" s="152" t="s">
        <v>149</v>
      </c>
      <c r="H300" s="153">
        <v>1</v>
      </c>
      <c r="I300" s="154">
        <v>788</v>
      </c>
      <c r="J300" s="155">
        <f>ROUND(I300*H300,2)</f>
        <v>788</v>
      </c>
      <c r="K300" s="151" t="s">
        <v>19</v>
      </c>
      <c r="L300" s="156"/>
      <c r="M300" s="157" t="s">
        <v>19</v>
      </c>
      <c r="N300" s="158" t="s">
        <v>43</v>
      </c>
      <c r="P300" s="141">
        <f>O300*H300</f>
        <v>0</v>
      </c>
      <c r="Q300" s="141">
        <v>1.39E-3</v>
      </c>
      <c r="R300" s="141">
        <f>Q300*H300</f>
        <v>1.39E-3</v>
      </c>
      <c r="S300" s="141">
        <v>0</v>
      </c>
      <c r="T300" s="142">
        <f>S300*H300</f>
        <v>0</v>
      </c>
      <c r="AR300" s="143" t="s">
        <v>144</v>
      </c>
      <c r="AT300" s="143" t="s">
        <v>154</v>
      </c>
      <c r="AU300" s="143" t="s">
        <v>81</v>
      </c>
      <c r="AY300" s="18" t="s">
        <v>143</v>
      </c>
      <c r="BE300" s="144">
        <f>IF(N300="základní",J300,0)</f>
        <v>788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8" t="s">
        <v>79</v>
      </c>
      <c r="BK300" s="144">
        <f>ROUND(I300*H300,2)</f>
        <v>788</v>
      </c>
      <c r="BL300" s="18" t="s">
        <v>168</v>
      </c>
      <c r="BM300" s="143" t="s">
        <v>2595</v>
      </c>
    </row>
    <row r="301" spans="2:65" s="12" customFormat="1">
      <c r="B301" s="159"/>
      <c r="D301" s="160" t="s">
        <v>158</v>
      </c>
      <c r="E301" s="161" t="s">
        <v>19</v>
      </c>
      <c r="F301" s="162" t="s">
        <v>859</v>
      </c>
      <c r="H301" s="161" t="s">
        <v>19</v>
      </c>
      <c r="I301" s="163"/>
      <c r="L301" s="159"/>
      <c r="M301" s="164"/>
      <c r="T301" s="165"/>
      <c r="AT301" s="161" t="s">
        <v>158</v>
      </c>
      <c r="AU301" s="161" t="s">
        <v>81</v>
      </c>
      <c r="AV301" s="12" t="s">
        <v>79</v>
      </c>
      <c r="AW301" s="12" t="s">
        <v>33</v>
      </c>
      <c r="AX301" s="12" t="s">
        <v>72</v>
      </c>
      <c r="AY301" s="161" t="s">
        <v>143</v>
      </c>
    </row>
    <row r="302" spans="2:65" s="13" customFormat="1">
      <c r="B302" s="166"/>
      <c r="D302" s="160" t="s">
        <v>158</v>
      </c>
      <c r="E302" s="167" t="s">
        <v>19</v>
      </c>
      <c r="F302" s="168" t="s">
        <v>79</v>
      </c>
      <c r="H302" s="169">
        <v>1</v>
      </c>
      <c r="I302" s="170"/>
      <c r="L302" s="166"/>
      <c r="M302" s="171"/>
      <c r="T302" s="172"/>
      <c r="AT302" s="167" t="s">
        <v>158</v>
      </c>
      <c r="AU302" s="167" t="s">
        <v>81</v>
      </c>
      <c r="AV302" s="13" t="s">
        <v>81</v>
      </c>
      <c r="AW302" s="13" t="s">
        <v>33</v>
      </c>
      <c r="AX302" s="13" t="s">
        <v>79</v>
      </c>
      <c r="AY302" s="167" t="s">
        <v>143</v>
      </c>
    </row>
    <row r="303" spans="2:65" s="1" customFormat="1" ht="24.15" customHeight="1">
      <c r="B303" s="33"/>
      <c r="C303" s="132" t="s">
        <v>732</v>
      </c>
      <c r="D303" s="132" t="s">
        <v>146</v>
      </c>
      <c r="E303" s="133" t="s">
        <v>913</v>
      </c>
      <c r="F303" s="134" t="s">
        <v>914</v>
      </c>
      <c r="G303" s="135" t="s">
        <v>149</v>
      </c>
      <c r="H303" s="136">
        <v>1</v>
      </c>
      <c r="I303" s="137">
        <v>2235</v>
      </c>
      <c r="J303" s="138">
        <f>ROUND(I303*H303,2)</f>
        <v>2235</v>
      </c>
      <c r="K303" s="134" t="s">
        <v>150</v>
      </c>
      <c r="L303" s="33"/>
      <c r="M303" s="139" t="s">
        <v>19</v>
      </c>
      <c r="N303" s="140" t="s">
        <v>43</v>
      </c>
      <c r="P303" s="141">
        <f>O303*H303</f>
        <v>0</v>
      </c>
      <c r="Q303" s="141">
        <v>0</v>
      </c>
      <c r="R303" s="141">
        <f>Q303*H303</f>
        <v>0</v>
      </c>
      <c r="S303" s="141">
        <v>0</v>
      </c>
      <c r="T303" s="142">
        <f>S303*H303</f>
        <v>0</v>
      </c>
      <c r="AR303" s="143" t="s">
        <v>168</v>
      </c>
      <c r="AT303" s="143" t="s">
        <v>146</v>
      </c>
      <c r="AU303" s="143" t="s">
        <v>81</v>
      </c>
      <c r="AY303" s="18" t="s">
        <v>143</v>
      </c>
      <c r="BE303" s="144">
        <f>IF(N303="základní",J303,0)</f>
        <v>2235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8" t="s">
        <v>79</v>
      </c>
      <c r="BK303" s="144">
        <f>ROUND(I303*H303,2)</f>
        <v>2235</v>
      </c>
      <c r="BL303" s="18" t="s">
        <v>168</v>
      </c>
      <c r="BM303" s="143" t="s">
        <v>2596</v>
      </c>
    </row>
    <row r="304" spans="2:65" s="1" customFormat="1">
      <c r="B304" s="33"/>
      <c r="D304" s="145" t="s">
        <v>152</v>
      </c>
      <c r="F304" s="146" t="s">
        <v>916</v>
      </c>
      <c r="I304" s="147"/>
      <c r="L304" s="33"/>
      <c r="M304" s="148"/>
      <c r="T304" s="54"/>
      <c r="AT304" s="18" t="s">
        <v>152</v>
      </c>
      <c r="AU304" s="18" t="s">
        <v>81</v>
      </c>
    </row>
    <row r="305" spans="2:65" s="1" customFormat="1" ht="16.5" customHeight="1">
      <c r="B305" s="33"/>
      <c r="C305" s="149" t="s">
        <v>423</v>
      </c>
      <c r="D305" s="149" t="s">
        <v>154</v>
      </c>
      <c r="E305" s="150" t="s">
        <v>2597</v>
      </c>
      <c r="F305" s="151" t="s">
        <v>2598</v>
      </c>
      <c r="G305" s="152" t="s">
        <v>149</v>
      </c>
      <c r="H305" s="153">
        <v>1</v>
      </c>
      <c r="I305" s="154">
        <v>1790</v>
      </c>
      <c r="J305" s="155">
        <f>ROUND(I305*H305,2)</f>
        <v>1790</v>
      </c>
      <c r="K305" s="151" t="s">
        <v>19</v>
      </c>
      <c r="L305" s="156"/>
      <c r="M305" s="157" t="s">
        <v>19</v>
      </c>
      <c r="N305" s="158" t="s">
        <v>43</v>
      </c>
      <c r="P305" s="141">
        <f>O305*H305</f>
        <v>0</v>
      </c>
      <c r="Q305" s="141">
        <v>1.2800000000000001E-3</v>
      </c>
      <c r="R305" s="141">
        <f>Q305*H305</f>
        <v>1.2800000000000001E-3</v>
      </c>
      <c r="S305" s="141">
        <v>0</v>
      </c>
      <c r="T305" s="142">
        <f>S305*H305</f>
        <v>0</v>
      </c>
      <c r="AR305" s="143" t="s">
        <v>144</v>
      </c>
      <c r="AT305" s="143" t="s">
        <v>154</v>
      </c>
      <c r="AU305" s="143" t="s">
        <v>81</v>
      </c>
      <c r="AY305" s="18" t="s">
        <v>143</v>
      </c>
      <c r="BE305" s="144">
        <f>IF(N305="základní",J305,0)</f>
        <v>1790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8" t="s">
        <v>79</v>
      </c>
      <c r="BK305" s="144">
        <f>ROUND(I305*H305,2)</f>
        <v>1790</v>
      </c>
      <c r="BL305" s="18" t="s">
        <v>168</v>
      </c>
      <c r="BM305" s="143" t="s">
        <v>2599</v>
      </c>
    </row>
    <row r="306" spans="2:65" s="1" customFormat="1" ht="16.5" customHeight="1">
      <c r="B306" s="33"/>
      <c r="C306" s="132" t="s">
        <v>746</v>
      </c>
      <c r="D306" s="132" t="s">
        <v>146</v>
      </c>
      <c r="E306" s="133" t="s">
        <v>2600</v>
      </c>
      <c r="F306" s="134" t="s">
        <v>2601</v>
      </c>
      <c r="G306" s="135" t="s">
        <v>260</v>
      </c>
      <c r="H306" s="136">
        <v>16.5</v>
      </c>
      <c r="I306" s="137">
        <v>46.2</v>
      </c>
      <c r="J306" s="138">
        <f>ROUND(I306*H306,2)</f>
        <v>762.3</v>
      </c>
      <c r="K306" s="134" t="s">
        <v>150</v>
      </c>
      <c r="L306" s="33"/>
      <c r="M306" s="139" t="s">
        <v>19</v>
      </c>
      <c r="N306" s="140" t="s">
        <v>43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168</v>
      </c>
      <c r="AT306" s="143" t="s">
        <v>146</v>
      </c>
      <c r="AU306" s="143" t="s">
        <v>81</v>
      </c>
      <c r="AY306" s="18" t="s">
        <v>143</v>
      </c>
      <c r="BE306" s="144">
        <f>IF(N306="základní",J306,0)</f>
        <v>762.3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8" t="s">
        <v>79</v>
      </c>
      <c r="BK306" s="144">
        <f>ROUND(I306*H306,2)</f>
        <v>762.3</v>
      </c>
      <c r="BL306" s="18" t="s">
        <v>168</v>
      </c>
      <c r="BM306" s="143" t="s">
        <v>2602</v>
      </c>
    </row>
    <row r="307" spans="2:65" s="1" customFormat="1">
      <c r="B307" s="33"/>
      <c r="D307" s="145" t="s">
        <v>152</v>
      </c>
      <c r="F307" s="146" t="s">
        <v>2603</v>
      </c>
      <c r="I307" s="147"/>
      <c r="L307" s="33"/>
      <c r="M307" s="148"/>
      <c r="T307" s="54"/>
      <c r="AT307" s="18" t="s">
        <v>152</v>
      </c>
      <c r="AU307" s="18" t="s">
        <v>81</v>
      </c>
    </row>
    <row r="308" spans="2:65" s="12" customFormat="1">
      <c r="B308" s="159"/>
      <c r="D308" s="160" t="s">
        <v>158</v>
      </c>
      <c r="E308" s="161" t="s">
        <v>19</v>
      </c>
      <c r="F308" s="162" t="s">
        <v>246</v>
      </c>
      <c r="H308" s="161" t="s">
        <v>19</v>
      </c>
      <c r="I308" s="163"/>
      <c r="L308" s="159"/>
      <c r="M308" s="164"/>
      <c r="T308" s="165"/>
      <c r="AT308" s="161" t="s">
        <v>158</v>
      </c>
      <c r="AU308" s="161" t="s">
        <v>81</v>
      </c>
      <c r="AV308" s="12" t="s">
        <v>79</v>
      </c>
      <c r="AW308" s="12" t="s">
        <v>33</v>
      </c>
      <c r="AX308" s="12" t="s">
        <v>72</v>
      </c>
      <c r="AY308" s="161" t="s">
        <v>143</v>
      </c>
    </row>
    <row r="309" spans="2:65" s="13" customFormat="1">
      <c r="B309" s="166"/>
      <c r="D309" s="160" t="s">
        <v>158</v>
      </c>
      <c r="E309" s="167" t="s">
        <v>19</v>
      </c>
      <c r="F309" s="168" t="s">
        <v>2572</v>
      </c>
      <c r="H309" s="169">
        <v>16.5</v>
      </c>
      <c r="I309" s="170"/>
      <c r="L309" s="166"/>
      <c r="M309" s="171"/>
      <c r="T309" s="172"/>
      <c r="AT309" s="167" t="s">
        <v>158</v>
      </c>
      <c r="AU309" s="167" t="s">
        <v>81</v>
      </c>
      <c r="AV309" s="13" t="s">
        <v>81</v>
      </c>
      <c r="AW309" s="13" t="s">
        <v>33</v>
      </c>
      <c r="AX309" s="13" t="s">
        <v>79</v>
      </c>
      <c r="AY309" s="167" t="s">
        <v>143</v>
      </c>
    </row>
    <row r="310" spans="2:65" s="1" customFormat="1" ht="16.5" customHeight="1">
      <c r="B310" s="33"/>
      <c r="C310" s="132" t="s">
        <v>427</v>
      </c>
      <c r="D310" s="132" t="s">
        <v>146</v>
      </c>
      <c r="E310" s="133" t="s">
        <v>2604</v>
      </c>
      <c r="F310" s="134" t="s">
        <v>2605</v>
      </c>
      <c r="G310" s="135" t="s">
        <v>260</v>
      </c>
      <c r="H310" s="136">
        <v>16.5</v>
      </c>
      <c r="I310" s="137">
        <v>44.4</v>
      </c>
      <c r="J310" s="138">
        <f>ROUND(I310*H310,2)</f>
        <v>732.6</v>
      </c>
      <c r="K310" s="134" t="s">
        <v>150</v>
      </c>
      <c r="L310" s="33"/>
      <c r="M310" s="139" t="s">
        <v>19</v>
      </c>
      <c r="N310" s="140" t="s">
        <v>43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168</v>
      </c>
      <c r="AT310" s="143" t="s">
        <v>146</v>
      </c>
      <c r="AU310" s="143" t="s">
        <v>81</v>
      </c>
      <c r="AY310" s="18" t="s">
        <v>143</v>
      </c>
      <c r="BE310" s="144">
        <f>IF(N310="základní",J310,0)</f>
        <v>732.6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8" t="s">
        <v>79</v>
      </c>
      <c r="BK310" s="144">
        <f>ROUND(I310*H310,2)</f>
        <v>732.6</v>
      </c>
      <c r="BL310" s="18" t="s">
        <v>168</v>
      </c>
      <c r="BM310" s="143" t="s">
        <v>2606</v>
      </c>
    </row>
    <row r="311" spans="2:65" s="1" customFormat="1">
      <c r="B311" s="33"/>
      <c r="D311" s="145" t="s">
        <v>152</v>
      </c>
      <c r="F311" s="146" t="s">
        <v>2607</v>
      </c>
      <c r="I311" s="147"/>
      <c r="L311" s="33"/>
      <c r="M311" s="148"/>
      <c r="T311" s="54"/>
      <c r="AT311" s="18" t="s">
        <v>152</v>
      </c>
      <c r="AU311" s="18" t="s">
        <v>81</v>
      </c>
    </row>
    <row r="312" spans="2:65" s="12" customFormat="1">
      <c r="B312" s="159"/>
      <c r="D312" s="160" t="s">
        <v>158</v>
      </c>
      <c r="E312" s="161" t="s">
        <v>19</v>
      </c>
      <c r="F312" s="162" t="s">
        <v>246</v>
      </c>
      <c r="H312" s="161" t="s">
        <v>19</v>
      </c>
      <c r="I312" s="163"/>
      <c r="L312" s="159"/>
      <c r="M312" s="164"/>
      <c r="T312" s="165"/>
      <c r="AT312" s="161" t="s">
        <v>158</v>
      </c>
      <c r="AU312" s="161" t="s">
        <v>81</v>
      </c>
      <c r="AV312" s="12" t="s">
        <v>79</v>
      </c>
      <c r="AW312" s="12" t="s">
        <v>33</v>
      </c>
      <c r="AX312" s="12" t="s">
        <v>72</v>
      </c>
      <c r="AY312" s="161" t="s">
        <v>143</v>
      </c>
    </row>
    <row r="313" spans="2:65" s="13" customFormat="1">
      <c r="B313" s="166"/>
      <c r="D313" s="160" t="s">
        <v>158</v>
      </c>
      <c r="E313" s="167" t="s">
        <v>19</v>
      </c>
      <c r="F313" s="168" t="s">
        <v>2572</v>
      </c>
      <c r="H313" s="169">
        <v>16.5</v>
      </c>
      <c r="I313" s="170"/>
      <c r="L313" s="166"/>
      <c r="M313" s="171"/>
      <c r="T313" s="172"/>
      <c r="AT313" s="167" t="s">
        <v>158</v>
      </c>
      <c r="AU313" s="167" t="s">
        <v>81</v>
      </c>
      <c r="AV313" s="13" t="s">
        <v>81</v>
      </c>
      <c r="AW313" s="13" t="s">
        <v>33</v>
      </c>
      <c r="AX313" s="13" t="s">
        <v>79</v>
      </c>
      <c r="AY313" s="167" t="s">
        <v>143</v>
      </c>
    </row>
    <row r="314" spans="2:65" s="1" customFormat="1" ht="16.5" customHeight="1">
      <c r="B314" s="33"/>
      <c r="C314" s="132" t="s">
        <v>760</v>
      </c>
      <c r="D314" s="132" t="s">
        <v>146</v>
      </c>
      <c r="E314" s="133" t="s">
        <v>1018</v>
      </c>
      <c r="F314" s="134" t="s">
        <v>1019</v>
      </c>
      <c r="G314" s="135" t="s">
        <v>149</v>
      </c>
      <c r="H314" s="136">
        <v>1</v>
      </c>
      <c r="I314" s="137">
        <v>2778</v>
      </c>
      <c r="J314" s="138">
        <f>ROUND(I314*H314,2)</f>
        <v>2778</v>
      </c>
      <c r="K314" s="134" t="s">
        <v>150</v>
      </c>
      <c r="L314" s="33"/>
      <c r="M314" s="139" t="s">
        <v>19</v>
      </c>
      <c r="N314" s="140" t="s">
        <v>43</v>
      </c>
      <c r="P314" s="141">
        <f>O314*H314</f>
        <v>0</v>
      </c>
      <c r="Q314" s="141">
        <v>0.45937</v>
      </c>
      <c r="R314" s="141">
        <f>Q314*H314</f>
        <v>0.45937</v>
      </c>
      <c r="S314" s="141">
        <v>0</v>
      </c>
      <c r="T314" s="142">
        <f>S314*H314</f>
        <v>0</v>
      </c>
      <c r="AR314" s="143" t="s">
        <v>168</v>
      </c>
      <c r="AT314" s="143" t="s">
        <v>146</v>
      </c>
      <c r="AU314" s="143" t="s">
        <v>81</v>
      </c>
      <c r="AY314" s="18" t="s">
        <v>143</v>
      </c>
      <c r="BE314" s="144">
        <f>IF(N314="základní",J314,0)</f>
        <v>2778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8" t="s">
        <v>79</v>
      </c>
      <c r="BK314" s="144">
        <f>ROUND(I314*H314,2)</f>
        <v>2778</v>
      </c>
      <c r="BL314" s="18" t="s">
        <v>168</v>
      </c>
      <c r="BM314" s="143" t="s">
        <v>2608</v>
      </c>
    </row>
    <row r="315" spans="2:65" s="1" customFormat="1">
      <c r="B315" s="33"/>
      <c r="D315" s="145" t="s">
        <v>152</v>
      </c>
      <c r="F315" s="146" t="s">
        <v>1021</v>
      </c>
      <c r="I315" s="147"/>
      <c r="L315" s="33"/>
      <c r="M315" s="148"/>
      <c r="T315" s="54"/>
      <c r="AT315" s="18" t="s">
        <v>152</v>
      </c>
      <c r="AU315" s="18" t="s">
        <v>81</v>
      </c>
    </row>
    <row r="316" spans="2:65" s="1" customFormat="1" ht="16.5" customHeight="1">
      <c r="B316" s="33"/>
      <c r="C316" s="132" t="s">
        <v>432</v>
      </c>
      <c r="D316" s="132" t="s">
        <v>146</v>
      </c>
      <c r="E316" s="133" t="s">
        <v>1036</v>
      </c>
      <c r="F316" s="134" t="s">
        <v>1037</v>
      </c>
      <c r="G316" s="135" t="s">
        <v>149</v>
      </c>
      <c r="H316" s="136">
        <v>1</v>
      </c>
      <c r="I316" s="137">
        <v>272</v>
      </c>
      <c r="J316" s="138">
        <f>ROUND(I316*H316,2)</f>
        <v>272</v>
      </c>
      <c r="K316" s="134" t="s">
        <v>150</v>
      </c>
      <c r="L316" s="33"/>
      <c r="M316" s="139" t="s">
        <v>19</v>
      </c>
      <c r="N316" s="140" t="s">
        <v>43</v>
      </c>
      <c r="P316" s="141">
        <f>O316*H316</f>
        <v>0</v>
      </c>
      <c r="Q316" s="141">
        <v>3.3E-4</v>
      </c>
      <c r="R316" s="141">
        <f>Q316*H316</f>
        <v>3.3E-4</v>
      </c>
      <c r="S316" s="141">
        <v>0</v>
      </c>
      <c r="T316" s="142">
        <f>S316*H316</f>
        <v>0</v>
      </c>
      <c r="AR316" s="143" t="s">
        <v>168</v>
      </c>
      <c r="AT316" s="143" t="s">
        <v>146</v>
      </c>
      <c r="AU316" s="143" t="s">
        <v>81</v>
      </c>
      <c r="AY316" s="18" t="s">
        <v>143</v>
      </c>
      <c r="BE316" s="144">
        <f>IF(N316="základní",J316,0)</f>
        <v>272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8" t="s">
        <v>79</v>
      </c>
      <c r="BK316" s="144">
        <f>ROUND(I316*H316,2)</f>
        <v>272</v>
      </c>
      <c r="BL316" s="18" t="s">
        <v>168</v>
      </c>
      <c r="BM316" s="143" t="s">
        <v>2609</v>
      </c>
    </row>
    <row r="317" spans="2:65" s="1" customFormat="1">
      <c r="B317" s="33"/>
      <c r="D317" s="145" t="s">
        <v>152</v>
      </c>
      <c r="F317" s="146" t="s">
        <v>1039</v>
      </c>
      <c r="I317" s="147"/>
      <c r="L317" s="33"/>
      <c r="M317" s="148"/>
      <c r="T317" s="54"/>
      <c r="AT317" s="18" t="s">
        <v>152</v>
      </c>
      <c r="AU317" s="18" t="s">
        <v>81</v>
      </c>
    </row>
    <row r="318" spans="2:65" s="1" customFormat="1" ht="16.5" customHeight="1">
      <c r="B318" s="33"/>
      <c r="C318" s="132" t="s">
        <v>773</v>
      </c>
      <c r="D318" s="132" t="s">
        <v>146</v>
      </c>
      <c r="E318" s="133" t="s">
        <v>1969</v>
      </c>
      <c r="F318" s="134" t="s">
        <v>1970</v>
      </c>
      <c r="G318" s="135" t="s">
        <v>260</v>
      </c>
      <c r="H318" s="136">
        <v>17.324999999999999</v>
      </c>
      <c r="I318" s="137">
        <v>55.8</v>
      </c>
      <c r="J318" s="138">
        <f>ROUND(I318*H318,2)</f>
        <v>966.74</v>
      </c>
      <c r="K318" s="134" t="s">
        <v>150</v>
      </c>
      <c r="L318" s="33"/>
      <c r="M318" s="139" t="s">
        <v>19</v>
      </c>
      <c r="N318" s="140" t="s">
        <v>43</v>
      </c>
      <c r="P318" s="141">
        <f>O318*H318</f>
        <v>0</v>
      </c>
      <c r="Q318" s="141">
        <v>1.9000000000000001E-4</v>
      </c>
      <c r="R318" s="141">
        <f>Q318*H318</f>
        <v>3.29175E-3</v>
      </c>
      <c r="S318" s="141">
        <v>0</v>
      </c>
      <c r="T318" s="142">
        <f>S318*H318</f>
        <v>0</v>
      </c>
      <c r="AR318" s="143" t="s">
        <v>168</v>
      </c>
      <c r="AT318" s="143" t="s">
        <v>146</v>
      </c>
      <c r="AU318" s="143" t="s">
        <v>81</v>
      </c>
      <c r="AY318" s="18" t="s">
        <v>143</v>
      </c>
      <c r="BE318" s="144">
        <f>IF(N318="základní",J318,0)</f>
        <v>966.74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79</v>
      </c>
      <c r="BK318" s="144">
        <f>ROUND(I318*H318,2)</f>
        <v>966.74</v>
      </c>
      <c r="BL318" s="18" t="s">
        <v>168</v>
      </c>
      <c r="BM318" s="143" t="s">
        <v>2610</v>
      </c>
    </row>
    <row r="319" spans="2:65" s="1" customFormat="1">
      <c r="B319" s="33"/>
      <c r="D319" s="145" t="s">
        <v>152</v>
      </c>
      <c r="F319" s="146" t="s">
        <v>1972</v>
      </c>
      <c r="I319" s="147"/>
      <c r="L319" s="33"/>
      <c r="M319" s="148"/>
      <c r="T319" s="54"/>
      <c r="AT319" s="18" t="s">
        <v>152</v>
      </c>
      <c r="AU319" s="18" t="s">
        <v>81</v>
      </c>
    </row>
    <row r="320" spans="2:65" s="12" customFormat="1">
      <c r="B320" s="159"/>
      <c r="D320" s="160" t="s">
        <v>158</v>
      </c>
      <c r="E320" s="161" t="s">
        <v>19</v>
      </c>
      <c r="F320" s="162" t="s">
        <v>246</v>
      </c>
      <c r="H320" s="161" t="s">
        <v>19</v>
      </c>
      <c r="I320" s="163"/>
      <c r="L320" s="159"/>
      <c r="M320" s="164"/>
      <c r="T320" s="165"/>
      <c r="AT320" s="161" t="s">
        <v>158</v>
      </c>
      <c r="AU320" s="161" t="s">
        <v>81</v>
      </c>
      <c r="AV320" s="12" t="s">
        <v>79</v>
      </c>
      <c r="AW320" s="12" t="s">
        <v>33</v>
      </c>
      <c r="AX320" s="12" t="s">
        <v>72</v>
      </c>
      <c r="AY320" s="161" t="s">
        <v>143</v>
      </c>
    </row>
    <row r="321" spans="2:65" s="13" customFormat="1">
      <c r="B321" s="166"/>
      <c r="D321" s="160" t="s">
        <v>158</v>
      </c>
      <c r="E321" s="167" t="s">
        <v>19</v>
      </c>
      <c r="F321" s="168" t="s">
        <v>2611</v>
      </c>
      <c r="H321" s="169">
        <v>17.324999999999999</v>
      </c>
      <c r="I321" s="170"/>
      <c r="L321" s="166"/>
      <c r="M321" s="171"/>
      <c r="T321" s="172"/>
      <c r="AT321" s="167" t="s">
        <v>158</v>
      </c>
      <c r="AU321" s="167" t="s">
        <v>81</v>
      </c>
      <c r="AV321" s="13" t="s">
        <v>81</v>
      </c>
      <c r="AW321" s="13" t="s">
        <v>33</v>
      </c>
      <c r="AX321" s="13" t="s">
        <v>79</v>
      </c>
      <c r="AY321" s="167" t="s">
        <v>143</v>
      </c>
    </row>
    <row r="322" spans="2:65" s="1" customFormat="1" ht="16.5" customHeight="1">
      <c r="B322" s="33"/>
      <c r="C322" s="132" t="s">
        <v>435</v>
      </c>
      <c r="D322" s="132" t="s">
        <v>146</v>
      </c>
      <c r="E322" s="133" t="s">
        <v>1058</v>
      </c>
      <c r="F322" s="134" t="s">
        <v>1059</v>
      </c>
      <c r="G322" s="135" t="s">
        <v>260</v>
      </c>
      <c r="H322" s="136">
        <v>16.5</v>
      </c>
      <c r="I322" s="137">
        <v>21.7</v>
      </c>
      <c r="J322" s="138">
        <f>ROUND(I322*H322,2)</f>
        <v>358.05</v>
      </c>
      <c r="K322" s="134" t="s">
        <v>150</v>
      </c>
      <c r="L322" s="33"/>
      <c r="M322" s="139" t="s">
        <v>19</v>
      </c>
      <c r="N322" s="140" t="s">
        <v>43</v>
      </c>
      <c r="P322" s="141">
        <f>O322*H322</f>
        <v>0</v>
      </c>
      <c r="Q322" s="141">
        <v>9.0000000000000006E-5</v>
      </c>
      <c r="R322" s="141">
        <f>Q322*H322</f>
        <v>1.485E-3</v>
      </c>
      <c r="S322" s="141">
        <v>0</v>
      </c>
      <c r="T322" s="142">
        <f>S322*H322</f>
        <v>0</v>
      </c>
      <c r="AR322" s="143" t="s">
        <v>168</v>
      </c>
      <c r="AT322" s="143" t="s">
        <v>146</v>
      </c>
      <c r="AU322" s="143" t="s">
        <v>81</v>
      </c>
      <c r="AY322" s="18" t="s">
        <v>143</v>
      </c>
      <c r="BE322" s="144">
        <f>IF(N322="základní",J322,0)</f>
        <v>358.05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8" t="s">
        <v>79</v>
      </c>
      <c r="BK322" s="144">
        <f>ROUND(I322*H322,2)</f>
        <v>358.05</v>
      </c>
      <c r="BL322" s="18" t="s">
        <v>168</v>
      </c>
      <c r="BM322" s="143" t="s">
        <v>2612</v>
      </c>
    </row>
    <row r="323" spans="2:65" s="1" customFormat="1">
      <c r="B323" s="33"/>
      <c r="D323" s="145" t="s">
        <v>152</v>
      </c>
      <c r="F323" s="146" t="s">
        <v>1061</v>
      </c>
      <c r="I323" s="147"/>
      <c r="L323" s="33"/>
      <c r="M323" s="148"/>
      <c r="T323" s="54"/>
      <c r="AT323" s="18" t="s">
        <v>152</v>
      </c>
      <c r="AU323" s="18" t="s">
        <v>81</v>
      </c>
    </row>
    <row r="324" spans="2:65" s="12" customFormat="1">
      <c r="B324" s="159"/>
      <c r="D324" s="160" t="s">
        <v>158</v>
      </c>
      <c r="E324" s="161" t="s">
        <v>19</v>
      </c>
      <c r="F324" s="162" t="s">
        <v>246</v>
      </c>
      <c r="H324" s="161" t="s">
        <v>19</v>
      </c>
      <c r="I324" s="163"/>
      <c r="L324" s="159"/>
      <c r="M324" s="164"/>
      <c r="T324" s="165"/>
      <c r="AT324" s="161" t="s">
        <v>158</v>
      </c>
      <c r="AU324" s="161" t="s">
        <v>81</v>
      </c>
      <c r="AV324" s="12" t="s">
        <v>79</v>
      </c>
      <c r="AW324" s="12" t="s">
        <v>33</v>
      </c>
      <c r="AX324" s="12" t="s">
        <v>72</v>
      </c>
      <c r="AY324" s="161" t="s">
        <v>143</v>
      </c>
    </row>
    <row r="325" spans="2:65" s="13" customFormat="1">
      <c r="B325" s="166"/>
      <c r="D325" s="160" t="s">
        <v>158</v>
      </c>
      <c r="E325" s="167" t="s">
        <v>19</v>
      </c>
      <c r="F325" s="168" t="s">
        <v>2572</v>
      </c>
      <c r="H325" s="169">
        <v>16.5</v>
      </c>
      <c r="I325" s="170"/>
      <c r="L325" s="166"/>
      <c r="M325" s="171"/>
      <c r="T325" s="172"/>
      <c r="AT325" s="167" t="s">
        <v>158</v>
      </c>
      <c r="AU325" s="167" t="s">
        <v>81</v>
      </c>
      <c r="AV325" s="13" t="s">
        <v>81</v>
      </c>
      <c r="AW325" s="13" t="s">
        <v>33</v>
      </c>
      <c r="AX325" s="13" t="s">
        <v>79</v>
      </c>
      <c r="AY325" s="167" t="s">
        <v>143</v>
      </c>
    </row>
    <row r="326" spans="2:65" s="1" customFormat="1" ht="16.5" customHeight="1">
      <c r="B326" s="33"/>
      <c r="C326" s="149" t="s">
        <v>782</v>
      </c>
      <c r="D326" s="149" t="s">
        <v>154</v>
      </c>
      <c r="E326" s="150" t="s">
        <v>243</v>
      </c>
      <c r="F326" s="151" t="s">
        <v>244</v>
      </c>
      <c r="G326" s="152" t="s">
        <v>149</v>
      </c>
      <c r="H326" s="153">
        <v>1</v>
      </c>
      <c r="I326" s="154">
        <v>998</v>
      </c>
      <c r="J326" s="155">
        <f>ROUND(I326*H326,2)</f>
        <v>998</v>
      </c>
      <c r="K326" s="151" t="s">
        <v>19</v>
      </c>
      <c r="L326" s="156"/>
      <c r="M326" s="157" t="s">
        <v>19</v>
      </c>
      <c r="N326" s="158" t="s">
        <v>43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144</v>
      </c>
      <c r="AT326" s="143" t="s">
        <v>154</v>
      </c>
      <c r="AU326" s="143" t="s">
        <v>81</v>
      </c>
      <c r="AY326" s="18" t="s">
        <v>143</v>
      </c>
      <c r="BE326" s="144">
        <f>IF(N326="základní",J326,0)</f>
        <v>998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8" t="s">
        <v>79</v>
      </c>
      <c r="BK326" s="144">
        <f>ROUND(I326*H326,2)</f>
        <v>998</v>
      </c>
      <c r="BL326" s="18" t="s">
        <v>168</v>
      </c>
      <c r="BM326" s="143" t="s">
        <v>2613</v>
      </c>
    </row>
    <row r="327" spans="2:65" s="12" customFormat="1">
      <c r="B327" s="159"/>
      <c r="D327" s="160" t="s">
        <v>158</v>
      </c>
      <c r="E327" s="161" t="s">
        <v>19</v>
      </c>
      <c r="F327" s="162" t="s">
        <v>246</v>
      </c>
      <c r="H327" s="161" t="s">
        <v>19</v>
      </c>
      <c r="I327" s="163"/>
      <c r="L327" s="159"/>
      <c r="M327" s="164"/>
      <c r="T327" s="165"/>
      <c r="AT327" s="161" t="s">
        <v>158</v>
      </c>
      <c r="AU327" s="161" t="s">
        <v>81</v>
      </c>
      <c r="AV327" s="12" t="s">
        <v>79</v>
      </c>
      <c r="AW327" s="12" t="s">
        <v>33</v>
      </c>
      <c r="AX327" s="12" t="s">
        <v>72</v>
      </c>
      <c r="AY327" s="161" t="s">
        <v>143</v>
      </c>
    </row>
    <row r="328" spans="2:65" s="12" customFormat="1">
      <c r="B328" s="159"/>
      <c r="D328" s="160" t="s">
        <v>158</v>
      </c>
      <c r="E328" s="161" t="s">
        <v>19</v>
      </c>
      <c r="F328" s="162" t="s">
        <v>859</v>
      </c>
      <c r="H328" s="161" t="s">
        <v>19</v>
      </c>
      <c r="I328" s="163"/>
      <c r="L328" s="159"/>
      <c r="M328" s="164"/>
      <c r="T328" s="165"/>
      <c r="AT328" s="161" t="s">
        <v>158</v>
      </c>
      <c r="AU328" s="161" t="s">
        <v>81</v>
      </c>
      <c r="AV328" s="12" t="s">
        <v>79</v>
      </c>
      <c r="AW328" s="12" t="s">
        <v>33</v>
      </c>
      <c r="AX328" s="12" t="s">
        <v>72</v>
      </c>
      <c r="AY328" s="161" t="s">
        <v>143</v>
      </c>
    </row>
    <row r="329" spans="2:65" s="12" customFormat="1">
      <c r="B329" s="159"/>
      <c r="D329" s="160" t="s">
        <v>158</v>
      </c>
      <c r="E329" s="161" t="s">
        <v>19</v>
      </c>
      <c r="F329" s="162" t="s">
        <v>247</v>
      </c>
      <c r="H329" s="161" t="s">
        <v>19</v>
      </c>
      <c r="I329" s="163"/>
      <c r="L329" s="159"/>
      <c r="M329" s="164"/>
      <c r="T329" s="165"/>
      <c r="AT329" s="161" t="s">
        <v>158</v>
      </c>
      <c r="AU329" s="161" t="s">
        <v>81</v>
      </c>
      <c r="AV329" s="12" t="s">
        <v>79</v>
      </c>
      <c r="AW329" s="12" t="s">
        <v>33</v>
      </c>
      <c r="AX329" s="12" t="s">
        <v>72</v>
      </c>
      <c r="AY329" s="161" t="s">
        <v>143</v>
      </c>
    </row>
    <row r="330" spans="2:65" s="12" customFormat="1">
      <c r="B330" s="159"/>
      <c r="D330" s="160" t="s">
        <v>158</v>
      </c>
      <c r="E330" s="161" t="s">
        <v>19</v>
      </c>
      <c r="F330" s="162" t="s">
        <v>248</v>
      </c>
      <c r="H330" s="161" t="s">
        <v>19</v>
      </c>
      <c r="I330" s="163"/>
      <c r="L330" s="159"/>
      <c r="M330" s="164"/>
      <c r="T330" s="165"/>
      <c r="AT330" s="161" t="s">
        <v>158</v>
      </c>
      <c r="AU330" s="161" t="s">
        <v>81</v>
      </c>
      <c r="AV330" s="12" t="s">
        <v>79</v>
      </c>
      <c r="AW330" s="12" t="s">
        <v>33</v>
      </c>
      <c r="AX330" s="12" t="s">
        <v>72</v>
      </c>
      <c r="AY330" s="161" t="s">
        <v>143</v>
      </c>
    </row>
    <row r="331" spans="2:65" s="12" customFormat="1">
      <c r="B331" s="159"/>
      <c r="D331" s="160" t="s">
        <v>158</v>
      </c>
      <c r="E331" s="161" t="s">
        <v>19</v>
      </c>
      <c r="F331" s="162" t="s">
        <v>249</v>
      </c>
      <c r="H331" s="161" t="s">
        <v>19</v>
      </c>
      <c r="I331" s="163"/>
      <c r="L331" s="159"/>
      <c r="M331" s="164"/>
      <c r="T331" s="165"/>
      <c r="AT331" s="161" t="s">
        <v>158</v>
      </c>
      <c r="AU331" s="161" t="s">
        <v>81</v>
      </c>
      <c r="AV331" s="12" t="s">
        <v>79</v>
      </c>
      <c r="AW331" s="12" t="s">
        <v>33</v>
      </c>
      <c r="AX331" s="12" t="s">
        <v>72</v>
      </c>
      <c r="AY331" s="161" t="s">
        <v>143</v>
      </c>
    </row>
    <row r="332" spans="2:65" s="12" customFormat="1">
      <c r="B332" s="159"/>
      <c r="D332" s="160" t="s">
        <v>158</v>
      </c>
      <c r="E332" s="161" t="s">
        <v>19</v>
      </c>
      <c r="F332" s="162" t="s">
        <v>250</v>
      </c>
      <c r="H332" s="161" t="s">
        <v>19</v>
      </c>
      <c r="I332" s="163"/>
      <c r="L332" s="159"/>
      <c r="M332" s="164"/>
      <c r="T332" s="165"/>
      <c r="AT332" s="161" t="s">
        <v>158</v>
      </c>
      <c r="AU332" s="161" t="s">
        <v>81</v>
      </c>
      <c r="AV332" s="12" t="s">
        <v>79</v>
      </c>
      <c r="AW332" s="12" t="s">
        <v>33</v>
      </c>
      <c r="AX332" s="12" t="s">
        <v>72</v>
      </c>
      <c r="AY332" s="161" t="s">
        <v>143</v>
      </c>
    </row>
    <row r="333" spans="2:65" s="12" customFormat="1">
      <c r="B333" s="159"/>
      <c r="D333" s="160" t="s">
        <v>158</v>
      </c>
      <c r="E333" s="161" t="s">
        <v>19</v>
      </c>
      <c r="F333" s="162" t="s">
        <v>251</v>
      </c>
      <c r="H333" s="161" t="s">
        <v>19</v>
      </c>
      <c r="I333" s="163"/>
      <c r="L333" s="159"/>
      <c r="M333" s="164"/>
      <c r="T333" s="165"/>
      <c r="AT333" s="161" t="s">
        <v>158</v>
      </c>
      <c r="AU333" s="161" t="s">
        <v>81</v>
      </c>
      <c r="AV333" s="12" t="s">
        <v>79</v>
      </c>
      <c r="AW333" s="12" t="s">
        <v>33</v>
      </c>
      <c r="AX333" s="12" t="s">
        <v>72</v>
      </c>
      <c r="AY333" s="161" t="s">
        <v>143</v>
      </c>
    </row>
    <row r="334" spans="2:65" s="12" customFormat="1">
      <c r="B334" s="159"/>
      <c r="D334" s="160" t="s">
        <v>158</v>
      </c>
      <c r="E334" s="161" t="s">
        <v>19</v>
      </c>
      <c r="F334" s="162" t="s">
        <v>252</v>
      </c>
      <c r="H334" s="161" t="s">
        <v>19</v>
      </c>
      <c r="I334" s="163"/>
      <c r="L334" s="159"/>
      <c r="M334" s="164"/>
      <c r="T334" s="165"/>
      <c r="AT334" s="161" t="s">
        <v>158</v>
      </c>
      <c r="AU334" s="161" t="s">
        <v>81</v>
      </c>
      <c r="AV334" s="12" t="s">
        <v>79</v>
      </c>
      <c r="AW334" s="12" t="s">
        <v>33</v>
      </c>
      <c r="AX334" s="12" t="s">
        <v>72</v>
      </c>
      <c r="AY334" s="161" t="s">
        <v>143</v>
      </c>
    </row>
    <row r="335" spans="2:65" s="13" customFormat="1">
      <c r="B335" s="166"/>
      <c r="D335" s="160" t="s">
        <v>158</v>
      </c>
      <c r="E335" s="167" t="s">
        <v>19</v>
      </c>
      <c r="F335" s="168" t="s">
        <v>2614</v>
      </c>
      <c r="H335" s="169">
        <v>1</v>
      </c>
      <c r="I335" s="170"/>
      <c r="L335" s="166"/>
      <c r="M335" s="171"/>
      <c r="T335" s="172"/>
      <c r="AT335" s="167" t="s">
        <v>158</v>
      </c>
      <c r="AU335" s="167" t="s">
        <v>81</v>
      </c>
      <c r="AV335" s="13" t="s">
        <v>81</v>
      </c>
      <c r="AW335" s="13" t="s">
        <v>33</v>
      </c>
      <c r="AX335" s="13" t="s">
        <v>79</v>
      </c>
      <c r="AY335" s="167" t="s">
        <v>143</v>
      </c>
    </row>
    <row r="336" spans="2:65" s="11" customFormat="1" ht="22.8" customHeight="1">
      <c r="B336" s="120"/>
      <c r="D336" s="121" t="s">
        <v>71</v>
      </c>
      <c r="E336" s="130" t="s">
        <v>1106</v>
      </c>
      <c r="F336" s="130" t="s">
        <v>1107</v>
      </c>
      <c r="I336" s="123"/>
      <c r="J336" s="131">
        <f>BK336</f>
        <v>1291.76</v>
      </c>
      <c r="L336" s="120"/>
      <c r="M336" s="125"/>
      <c r="P336" s="126">
        <f>SUM(P337:P340)</f>
        <v>0</v>
      </c>
      <c r="R336" s="126">
        <f>SUM(R337:R340)</f>
        <v>0</v>
      </c>
      <c r="T336" s="127">
        <f>SUM(T337:T340)</f>
        <v>0</v>
      </c>
      <c r="AR336" s="121" t="s">
        <v>79</v>
      </c>
      <c r="AT336" s="128" t="s">
        <v>71</v>
      </c>
      <c r="AU336" s="128" t="s">
        <v>79</v>
      </c>
      <c r="AY336" s="121" t="s">
        <v>143</v>
      </c>
      <c r="BK336" s="129">
        <f>SUM(BK337:BK340)</f>
        <v>1291.76</v>
      </c>
    </row>
    <row r="337" spans="2:65" s="1" customFormat="1" ht="24.15" customHeight="1">
      <c r="B337" s="33"/>
      <c r="C337" s="132" t="s">
        <v>440</v>
      </c>
      <c r="D337" s="132" t="s">
        <v>146</v>
      </c>
      <c r="E337" s="133" t="s">
        <v>1109</v>
      </c>
      <c r="F337" s="134" t="s">
        <v>1110</v>
      </c>
      <c r="G337" s="135" t="s">
        <v>285</v>
      </c>
      <c r="H337" s="136">
        <v>0.53600000000000003</v>
      </c>
      <c r="I337" s="137">
        <v>1190</v>
      </c>
      <c r="J337" s="138">
        <f>ROUND(I337*H337,2)</f>
        <v>637.84</v>
      </c>
      <c r="K337" s="134" t="s">
        <v>150</v>
      </c>
      <c r="L337" s="33"/>
      <c r="M337" s="139" t="s">
        <v>19</v>
      </c>
      <c r="N337" s="140" t="s">
        <v>43</v>
      </c>
      <c r="P337" s="141">
        <f>O337*H337</f>
        <v>0</v>
      </c>
      <c r="Q337" s="141">
        <v>0</v>
      </c>
      <c r="R337" s="141">
        <f>Q337*H337</f>
        <v>0</v>
      </c>
      <c r="S337" s="141">
        <v>0</v>
      </c>
      <c r="T337" s="142">
        <f>S337*H337</f>
        <v>0</v>
      </c>
      <c r="AR337" s="143" t="s">
        <v>168</v>
      </c>
      <c r="AT337" s="143" t="s">
        <v>146</v>
      </c>
      <c r="AU337" s="143" t="s">
        <v>81</v>
      </c>
      <c r="AY337" s="18" t="s">
        <v>143</v>
      </c>
      <c r="BE337" s="144">
        <f>IF(N337="základní",J337,0)</f>
        <v>637.84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8" t="s">
        <v>79</v>
      </c>
      <c r="BK337" s="144">
        <f>ROUND(I337*H337,2)</f>
        <v>637.84</v>
      </c>
      <c r="BL337" s="18" t="s">
        <v>168</v>
      </c>
      <c r="BM337" s="143" t="s">
        <v>2615</v>
      </c>
    </row>
    <row r="338" spans="2:65" s="1" customFormat="1">
      <c r="B338" s="33"/>
      <c r="D338" s="145" t="s">
        <v>152</v>
      </c>
      <c r="F338" s="146" t="s">
        <v>1112</v>
      </c>
      <c r="I338" s="147"/>
      <c r="L338" s="33"/>
      <c r="M338" s="148"/>
      <c r="T338" s="54"/>
      <c r="AT338" s="18" t="s">
        <v>152</v>
      </c>
      <c r="AU338" s="18" t="s">
        <v>81</v>
      </c>
    </row>
    <row r="339" spans="2:65" s="1" customFormat="1" ht="33" customHeight="1">
      <c r="B339" s="33"/>
      <c r="C339" s="132" t="s">
        <v>796</v>
      </c>
      <c r="D339" s="132" t="s">
        <v>146</v>
      </c>
      <c r="E339" s="133" t="s">
        <v>1114</v>
      </c>
      <c r="F339" s="134" t="s">
        <v>1115</v>
      </c>
      <c r="G339" s="135" t="s">
        <v>285</v>
      </c>
      <c r="H339" s="136">
        <v>0.53600000000000003</v>
      </c>
      <c r="I339" s="137">
        <v>1220</v>
      </c>
      <c r="J339" s="138">
        <f>ROUND(I339*H339,2)</f>
        <v>653.91999999999996</v>
      </c>
      <c r="K339" s="134" t="s">
        <v>150</v>
      </c>
      <c r="L339" s="33"/>
      <c r="M339" s="139" t="s">
        <v>19</v>
      </c>
      <c r="N339" s="140" t="s">
        <v>43</v>
      </c>
      <c r="P339" s="141">
        <f>O339*H339</f>
        <v>0</v>
      </c>
      <c r="Q339" s="141">
        <v>0</v>
      </c>
      <c r="R339" s="141">
        <f>Q339*H339</f>
        <v>0</v>
      </c>
      <c r="S339" s="141">
        <v>0</v>
      </c>
      <c r="T339" s="142">
        <f>S339*H339</f>
        <v>0</v>
      </c>
      <c r="AR339" s="143" t="s">
        <v>168</v>
      </c>
      <c r="AT339" s="143" t="s">
        <v>146</v>
      </c>
      <c r="AU339" s="143" t="s">
        <v>81</v>
      </c>
      <c r="AY339" s="18" t="s">
        <v>143</v>
      </c>
      <c r="BE339" s="144">
        <f>IF(N339="základní",J339,0)</f>
        <v>653.91999999999996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8" t="s">
        <v>79</v>
      </c>
      <c r="BK339" s="144">
        <f>ROUND(I339*H339,2)</f>
        <v>653.91999999999996</v>
      </c>
      <c r="BL339" s="18" t="s">
        <v>168</v>
      </c>
      <c r="BM339" s="143" t="s">
        <v>2616</v>
      </c>
    </row>
    <row r="340" spans="2:65" s="1" customFormat="1">
      <c r="B340" s="33"/>
      <c r="D340" s="145" t="s">
        <v>152</v>
      </c>
      <c r="F340" s="146" t="s">
        <v>1117</v>
      </c>
      <c r="I340" s="147"/>
      <c r="L340" s="33"/>
      <c r="M340" s="196"/>
      <c r="N340" s="197"/>
      <c r="O340" s="197"/>
      <c r="P340" s="197"/>
      <c r="Q340" s="197"/>
      <c r="R340" s="197"/>
      <c r="S340" s="197"/>
      <c r="T340" s="198"/>
      <c r="AT340" s="18" t="s">
        <v>152</v>
      </c>
      <c r="AU340" s="18" t="s">
        <v>81</v>
      </c>
    </row>
    <row r="341" spans="2:65" s="1" customFormat="1" ht="6.9" customHeight="1">
      <c r="B341" s="42"/>
      <c r="C341" s="43"/>
      <c r="D341" s="43"/>
      <c r="E341" s="43"/>
      <c r="F341" s="43"/>
      <c r="G341" s="43"/>
      <c r="H341" s="43"/>
      <c r="I341" s="43"/>
      <c r="J341" s="43"/>
      <c r="K341" s="43"/>
      <c r="L341" s="33"/>
    </row>
  </sheetData>
  <sheetProtection algorithmName="SHA-512" hashValue="uMur2a2+ZgVWYh6dAub6My15Q8kBq6UiYs31uuOqg/y6YcWU/li8F+wvDO+WLS6yqmUqmhBc96Ca+cj6iIDFKQ==" saltValue="O7tRoKKwCUOjmP+/NK6yEfYHHamXoYkrK7NSpYucJv0ZOQ5zA6nxwioDUcxeCmHq3wWuaTh3HfJENUI8QyKjGg==" spinCount="100000" sheet="1" objects="1" scenarios="1" formatColumns="0" formatRows="0" autoFilter="0"/>
  <autoFilter ref="C84:K340" xr:uid="{00000000-0009-0000-0000-000007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700-000000000000}"/>
    <hyperlink ref="F98" r:id="rId2" xr:uid="{00000000-0004-0000-0700-000001000000}"/>
    <hyperlink ref="F107" r:id="rId3" xr:uid="{00000000-0004-0000-0700-000002000000}"/>
    <hyperlink ref="F111" r:id="rId4" xr:uid="{00000000-0004-0000-0700-000003000000}"/>
    <hyperlink ref="F115" r:id="rId5" xr:uid="{00000000-0004-0000-0700-000004000000}"/>
    <hyperlink ref="F119" r:id="rId6" xr:uid="{00000000-0004-0000-0700-000005000000}"/>
    <hyperlink ref="F123" r:id="rId7" xr:uid="{00000000-0004-0000-0700-000006000000}"/>
    <hyperlink ref="F127" r:id="rId8" xr:uid="{00000000-0004-0000-0700-000007000000}"/>
    <hyperlink ref="F133" r:id="rId9" xr:uid="{00000000-0004-0000-0700-000008000000}"/>
    <hyperlink ref="F139" r:id="rId10" xr:uid="{00000000-0004-0000-0700-000009000000}"/>
    <hyperlink ref="F141" r:id="rId11" xr:uid="{00000000-0004-0000-0700-00000A000000}"/>
    <hyperlink ref="F154" r:id="rId12" xr:uid="{00000000-0004-0000-0700-00000B000000}"/>
    <hyperlink ref="F160" r:id="rId13" xr:uid="{00000000-0004-0000-0700-00000C000000}"/>
    <hyperlink ref="F173" r:id="rId14" xr:uid="{00000000-0004-0000-0700-00000D000000}"/>
    <hyperlink ref="F176" r:id="rId15" xr:uid="{00000000-0004-0000-0700-00000E000000}"/>
    <hyperlink ref="F181" r:id="rId16" xr:uid="{00000000-0004-0000-0700-00000F000000}"/>
    <hyperlink ref="F184" r:id="rId17" xr:uid="{00000000-0004-0000-0700-000010000000}"/>
    <hyperlink ref="F197" r:id="rId18" xr:uid="{00000000-0004-0000-0700-000011000000}"/>
    <hyperlink ref="F203" r:id="rId19" xr:uid="{00000000-0004-0000-0700-000012000000}"/>
    <hyperlink ref="F209" r:id="rId20" xr:uid="{00000000-0004-0000-0700-000013000000}"/>
    <hyperlink ref="F226" r:id="rId21" xr:uid="{00000000-0004-0000-0700-000014000000}"/>
    <hyperlink ref="F235" r:id="rId22" xr:uid="{00000000-0004-0000-0700-000015000000}"/>
    <hyperlink ref="F237" r:id="rId23" xr:uid="{00000000-0004-0000-0700-000016000000}"/>
    <hyperlink ref="F247" r:id="rId24" xr:uid="{00000000-0004-0000-0700-000017000000}"/>
    <hyperlink ref="F256" r:id="rId25" xr:uid="{00000000-0004-0000-0700-000018000000}"/>
    <hyperlink ref="F260" r:id="rId26" xr:uid="{00000000-0004-0000-0700-000019000000}"/>
    <hyperlink ref="F264" r:id="rId27" xr:uid="{00000000-0004-0000-0700-00001A000000}"/>
    <hyperlink ref="F272" r:id="rId28" xr:uid="{00000000-0004-0000-0700-00001B000000}"/>
    <hyperlink ref="F277" r:id="rId29" xr:uid="{00000000-0004-0000-0700-00001C000000}"/>
    <hyperlink ref="F285" r:id="rId30" xr:uid="{00000000-0004-0000-0700-00001D000000}"/>
    <hyperlink ref="F290" r:id="rId31" xr:uid="{00000000-0004-0000-0700-00001E000000}"/>
    <hyperlink ref="F295" r:id="rId32" xr:uid="{00000000-0004-0000-0700-00001F000000}"/>
    <hyperlink ref="F304" r:id="rId33" xr:uid="{00000000-0004-0000-0700-000020000000}"/>
    <hyperlink ref="F307" r:id="rId34" xr:uid="{00000000-0004-0000-0700-000021000000}"/>
    <hyperlink ref="F311" r:id="rId35" xr:uid="{00000000-0004-0000-0700-000022000000}"/>
    <hyperlink ref="F315" r:id="rId36" xr:uid="{00000000-0004-0000-0700-000023000000}"/>
    <hyperlink ref="F317" r:id="rId37" xr:uid="{00000000-0004-0000-0700-000024000000}"/>
    <hyperlink ref="F319" r:id="rId38" xr:uid="{00000000-0004-0000-0700-000025000000}"/>
    <hyperlink ref="F323" r:id="rId39" xr:uid="{00000000-0004-0000-0700-000026000000}"/>
    <hyperlink ref="F338" r:id="rId40" xr:uid="{00000000-0004-0000-0700-000027000000}"/>
    <hyperlink ref="F340" r:id="rId41" xr:uid="{00000000-0004-0000-0700-000028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42"/>
  <headerFooter>
    <oddFooter>&amp;CStrana &amp;P z &amp;N</oddFooter>
  </headerFooter>
  <drawing r:id="rId4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1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108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109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7" t="str">
        <f>'Rekapitulace stavby'!K6</f>
        <v>VODOVOD SENOHRABY - TECHNICKÁ OPATŘENÍ NA VODOVODNÍ SÍTI</v>
      </c>
      <c r="F7" s="318"/>
      <c r="G7" s="318"/>
      <c r="H7" s="318"/>
      <c r="L7" s="21"/>
    </row>
    <row r="8" spans="2:46" s="1" customFormat="1" ht="12" customHeight="1">
      <c r="B8" s="33"/>
      <c r="D8" s="28" t="s">
        <v>110</v>
      </c>
      <c r="L8" s="33"/>
    </row>
    <row r="9" spans="2:46" s="1" customFormat="1" ht="16.5" customHeight="1">
      <c r="B9" s="33"/>
      <c r="E9" s="300" t="s">
        <v>2617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>
        <f>'Rekapitulace stavby'!AN8</f>
        <v>46008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26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25</v>
      </c>
      <c r="J17" s="29" t="str">
        <f>'Rekapitulace stavby'!AN13</f>
        <v>25117947</v>
      </c>
      <c r="L17" s="33"/>
    </row>
    <row r="18" spans="2:12" s="1" customFormat="1" ht="18" customHeight="1">
      <c r="B18" s="33"/>
      <c r="E18" s="319" t="str">
        <f>'Rekapitulace stavby'!E14</f>
        <v>ZEPRIS  s.r.o.</v>
      </c>
      <c r="F18" s="283"/>
      <c r="G18" s="283"/>
      <c r="H18" s="283"/>
      <c r="I18" s="28" t="s">
        <v>28</v>
      </c>
      <c r="J18" s="29" t="str">
        <f>'Rekapitulace stavby'!AN14</f>
        <v>CZ699004936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31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25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95.25" customHeight="1">
      <c r="B27" s="92"/>
      <c r="E27" s="287" t="s">
        <v>2618</v>
      </c>
      <c r="F27" s="287"/>
      <c r="G27" s="287"/>
      <c r="H27" s="287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38</v>
      </c>
      <c r="J30" s="64">
        <f>ROUND(J85, 2)</f>
        <v>703000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" customHeight="1">
      <c r="B33" s="33"/>
      <c r="D33" s="53" t="s">
        <v>42</v>
      </c>
      <c r="E33" s="28" t="s">
        <v>43</v>
      </c>
      <c r="F33" s="84">
        <f>ROUND((SUM(BE85:BE216)),  2)</f>
        <v>703000</v>
      </c>
      <c r="I33" s="94">
        <v>0.21</v>
      </c>
      <c r="J33" s="84">
        <f>ROUND(((SUM(BE85:BE216))*I33),  2)</f>
        <v>147630</v>
      </c>
      <c r="L33" s="33"/>
    </row>
    <row r="34" spans="2:12" s="1" customFormat="1" ht="14.4" customHeight="1">
      <c r="B34" s="33"/>
      <c r="E34" s="28" t="s">
        <v>44</v>
      </c>
      <c r="F34" s="84">
        <f>ROUND((SUM(BF85:BF216)),  2)</f>
        <v>0</v>
      </c>
      <c r="I34" s="94">
        <v>0.12</v>
      </c>
      <c r="J34" s="84">
        <f>ROUND(((SUM(BF85:BF216))*I34),  2)</f>
        <v>0</v>
      </c>
      <c r="L34" s="33"/>
    </row>
    <row r="35" spans="2:12" s="1" customFormat="1" ht="14.4" hidden="1" customHeight="1">
      <c r="B35" s="33"/>
      <c r="E35" s="28" t="s">
        <v>45</v>
      </c>
      <c r="F35" s="84">
        <f>ROUND((SUM(BG85:BG216)),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46</v>
      </c>
      <c r="F36" s="84">
        <f>ROUND((SUM(BH85:BH216)),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47</v>
      </c>
      <c r="F37" s="84">
        <f>ROUND((SUM(BI85:BI216)),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48</v>
      </c>
      <c r="E39" s="55"/>
      <c r="F39" s="55"/>
      <c r="G39" s="97" t="s">
        <v>49</v>
      </c>
      <c r="H39" s="98" t="s">
        <v>50</v>
      </c>
      <c r="I39" s="55"/>
      <c r="J39" s="99">
        <f>SUM(J30:J37)</f>
        <v>850630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114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7" t="str">
        <f>E7</f>
        <v>VODOVOD SENOHRABY - TECHNICKÁ OPATŘENÍ NA VODOVODNÍ SÍTI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300" t="str">
        <f>E9</f>
        <v>VON - VEDLEJŠÍ A OSTATNÍ ROZPOČTOVÉ NÁKLADY</v>
      </c>
      <c r="F50" s="316"/>
      <c r="G50" s="316"/>
      <c r="H50" s="316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Senohraby</v>
      </c>
      <c r="I52" s="28" t="s">
        <v>23</v>
      </c>
      <c r="J52" s="50">
        <f>IF(J12="","",J12)</f>
        <v>46008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24</v>
      </c>
      <c r="F54" s="26" t="str">
        <f>E15</f>
        <v>Obec Senohraby</v>
      </c>
      <c r="I54" s="28" t="s">
        <v>30</v>
      </c>
      <c r="J54" s="31" t="str">
        <f>E21</f>
        <v>Vodohospodářský rozvoj a výstavba a.s.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ZEPRIS  s.r.o.</v>
      </c>
      <c r="I55" s="28" t="s">
        <v>34</v>
      </c>
      <c r="J55" s="31" t="str">
        <f>E24</f>
        <v>M. Morská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115</v>
      </c>
      <c r="D57" s="95"/>
      <c r="E57" s="95"/>
      <c r="F57" s="95"/>
      <c r="G57" s="95"/>
      <c r="H57" s="95"/>
      <c r="I57" s="95"/>
      <c r="J57" s="102" t="s">
        <v>116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70</v>
      </c>
      <c r="J59" s="64">
        <f>J85</f>
        <v>703000</v>
      </c>
      <c r="L59" s="33"/>
      <c r="AU59" s="18" t="s">
        <v>117</v>
      </c>
    </row>
    <row r="60" spans="2:47" s="8" customFormat="1" ht="24.9" customHeight="1">
      <c r="B60" s="104"/>
      <c r="D60" s="105" t="s">
        <v>2619</v>
      </c>
      <c r="E60" s="106"/>
      <c r="F60" s="106"/>
      <c r="G60" s="106"/>
      <c r="H60" s="106"/>
      <c r="I60" s="106"/>
      <c r="J60" s="107">
        <f>J86</f>
        <v>703000</v>
      </c>
      <c r="L60" s="104"/>
    </row>
    <row r="61" spans="2:47" s="9" customFormat="1" ht="19.95" customHeight="1">
      <c r="B61" s="108"/>
      <c r="D61" s="109" t="s">
        <v>2620</v>
      </c>
      <c r="E61" s="110"/>
      <c r="F61" s="110"/>
      <c r="G61" s="110"/>
      <c r="H61" s="110"/>
      <c r="I61" s="110"/>
      <c r="J61" s="111">
        <f>J87</f>
        <v>178000</v>
      </c>
      <c r="L61" s="108"/>
    </row>
    <row r="62" spans="2:47" s="9" customFormat="1" ht="19.95" customHeight="1">
      <c r="B62" s="108"/>
      <c r="D62" s="109" t="s">
        <v>2621</v>
      </c>
      <c r="E62" s="110"/>
      <c r="F62" s="110"/>
      <c r="G62" s="110"/>
      <c r="H62" s="110"/>
      <c r="I62" s="110"/>
      <c r="J62" s="111">
        <f>J118</f>
        <v>240000</v>
      </c>
      <c r="L62" s="108"/>
    </row>
    <row r="63" spans="2:47" s="9" customFormat="1" ht="19.95" customHeight="1">
      <c r="B63" s="108"/>
      <c r="D63" s="109" t="s">
        <v>2622</v>
      </c>
      <c r="E63" s="110"/>
      <c r="F63" s="110"/>
      <c r="G63" s="110"/>
      <c r="H63" s="110"/>
      <c r="I63" s="110"/>
      <c r="J63" s="111">
        <f>J148</f>
        <v>190000</v>
      </c>
      <c r="L63" s="108"/>
    </row>
    <row r="64" spans="2:47" s="9" customFormat="1" ht="19.95" customHeight="1">
      <c r="B64" s="108"/>
      <c r="D64" s="109" t="s">
        <v>2623</v>
      </c>
      <c r="E64" s="110"/>
      <c r="F64" s="110"/>
      <c r="G64" s="110"/>
      <c r="H64" s="110"/>
      <c r="I64" s="110"/>
      <c r="J64" s="111">
        <f>J204</f>
        <v>15000</v>
      </c>
      <c r="L64" s="108"/>
    </row>
    <row r="65" spans="2:12" s="9" customFormat="1" ht="19.95" customHeight="1">
      <c r="B65" s="108"/>
      <c r="D65" s="109" t="s">
        <v>2624</v>
      </c>
      <c r="E65" s="110"/>
      <c r="F65" s="110"/>
      <c r="G65" s="110"/>
      <c r="H65" s="110"/>
      <c r="I65" s="110"/>
      <c r="J65" s="111">
        <f>J210</f>
        <v>80000</v>
      </c>
      <c r="L65" s="108"/>
    </row>
    <row r="66" spans="2:12" s="1" customFormat="1" ht="21.75" customHeight="1">
      <c r="B66" s="33"/>
      <c r="L66" s="33"/>
    </row>
    <row r="67" spans="2:12" s="1" customFormat="1" ht="6.9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" customHeight="1">
      <c r="B72" s="33"/>
      <c r="C72" s="22" t="s">
        <v>128</v>
      </c>
      <c r="L72" s="33"/>
    </row>
    <row r="73" spans="2:12" s="1" customFormat="1" ht="6.9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17" t="str">
        <f>E7</f>
        <v>VODOVOD SENOHRABY - TECHNICKÁ OPATŘENÍ NA VODOVODNÍ SÍTI</v>
      </c>
      <c r="F75" s="318"/>
      <c r="G75" s="318"/>
      <c r="H75" s="318"/>
      <c r="L75" s="33"/>
    </row>
    <row r="76" spans="2:12" s="1" customFormat="1" ht="12" customHeight="1">
      <c r="B76" s="33"/>
      <c r="C76" s="28" t="s">
        <v>110</v>
      </c>
      <c r="L76" s="33"/>
    </row>
    <row r="77" spans="2:12" s="1" customFormat="1" ht="16.5" customHeight="1">
      <c r="B77" s="33"/>
      <c r="E77" s="300" t="str">
        <f>E9</f>
        <v>VON - VEDLEJŠÍ A OSTATNÍ ROZPOČTOVÉ NÁKLADY</v>
      </c>
      <c r="F77" s="316"/>
      <c r="G77" s="316"/>
      <c r="H77" s="316"/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21</v>
      </c>
      <c r="F79" s="26" t="str">
        <f>F12</f>
        <v>k.ú. Senohraby</v>
      </c>
      <c r="I79" s="28" t="s">
        <v>23</v>
      </c>
      <c r="J79" s="50">
        <f>IF(J12="","",J12)</f>
        <v>46008</v>
      </c>
      <c r="L79" s="33"/>
    </row>
    <row r="80" spans="2:12" s="1" customFormat="1" ht="6.9" customHeight="1">
      <c r="B80" s="33"/>
      <c r="L80" s="33"/>
    </row>
    <row r="81" spans="2:65" s="1" customFormat="1" ht="25.65" customHeight="1">
      <c r="B81" s="33"/>
      <c r="C81" s="28" t="s">
        <v>24</v>
      </c>
      <c r="F81" s="26" t="str">
        <f>E15</f>
        <v>Obec Senohraby</v>
      </c>
      <c r="I81" s="28" t="s">
        <v>30</v>
      </c>
      <c r="J81" s="31" t="str">
        <f>E21</f>
        <v>Vodohospodářský rozvoj a výstavba a.s.</v>
      </c>
      <c r="L81" s="33"/>
    </row>
    <row r="82" spans="2:65" s="1" customFormat="1" ht="15.15" customHeight="1">
      <c r="B82" s="33"/>
      <c r="C82" s="28" t="s">
        <v>29</v>
      </c>
      <c r="F82" s="26" t="str">
        <f>IF(E18="","",E18)</f>
        <v>ZEPRIS  s.r.o.</v>
      </c>
      <c r="I82" s="28" t="s">
        <v>34</v>
      </c>
      <c r="J82" s="31" t="str">
        <f>E24</f>
        <v>M. Morská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12"/>
      <c r="C84" s="113" t="s">
        <v>129</v>
      </c>
      <c r="D84" s="114" t="s">
        <v>57</v>
      </c>
      <c r="E84" s="114" t="s">
        <v>53</v>
      </c>
      <c r="F84" s="114" t="s">
        <v>54</v>
      </c>
      <c r="G84" s="114" t="s">
        <v>130</v>
      </c>
      <c r="H84" s="114" t="s">
        <v>131</v>
      </c>
      <c r="I84" s="114" t="s">
        <v>132</v>
      </c>
      <c r="J84" s="114" t="s">
        <v>116</v>
      </c>
      <c r="K84" s="115" t="s">
        <v>133</v>
      </c>
      <c r="L84" s="112"/>
      <c r="M84" s="57" t="s">
        <v>19</v>
      </c>
      <c r="N84" s="58" t="s">
        <v>42</v>
      </c>
      <c r="O84" s="58" t="s">
        <v>134</v>
      </c>
      <c r="P84" s="58" t="s">
        <v>135</v>
      </c>
      <c r="Q84" s="58" t="s">
        <v>136</v>
      </c>
      <c r="R84" s="58" t="s">
        <v>137</v>
      </c>
      <c r="S84" s="58" t="s">
        <v>138</v>
      </c>
      <c r="T84" s="59" t="s">
        <v>139</v>
      </c>
    </row>
    <row r="85" spans="2:65" s="1" customFormat="1" ht="22.8" customHeight="1">
      <c r="B85" s="33"/>
      <c r="C85" s="62" t="s">
        <v>140</v>
      </c>
      <c r="J85" s="116">
        <f>BK85</f>
        <v>703000</v>
      </c>
      <c r="L85" s="33"/>
      <c r="M85" s="60"/>
      <c r="N85" s="51"/>
      <c r="O85" s="51"/>
      <c r="P85" s="117">
        <f>P86</f>
        <v>0</v>
      </c>
      <c r="Q85" s="51"/>
      <c r="R85" s="117">
        <f>R86</f>
        <v>0</v>
      </c>
      <c r="S85" s="51"/>
      <c r="T85" s="118">
        <f>T86</f>
        <v>0</v>
      </c>
      <c r="AT85" s="18" t="s">
        <v>71</v>
      </c>
      <c r="AU85" s="18" t="s">
        <v>117</v>
      </c>
      <c r="BK85" s="119">
        <f>BK86</f>
        <v>703000</v>
      </c>
    </row>
    <row r="86" spans="2:65" s="11" customFormat="1" ht="25.95" customHeight="1">
      <c r="B86" s="120"/>
      <c r="D86" s="121" t="s">
        <v>71</v>
      </c>
      <c r="E86" s="122" t="s">
        <v>2625</v>
      </c>
      <c r="F86" s="122" t="s">
        <v>2626</v>
      </c>
      <c r="I86" s="123"/>
      <c r="J86" s="124">
        <f>BK86</f>
        <v>703000</v>
      </c>
      <c r="L86" s="120"/>
      <c r="M86" s="125"/>
      <c r="P86" s="126">
        <f>P87+P118+P148+P204+P210</f>
        <v>0</v>
      </c>
      <c r="R86" s="126">
        <f>R87+R118+R148+R204+R210</f>
        <v>0</v>
      </c>
      <c r="T86" s="127">
        <f>T87+T118+T148+T204+T210</f>
        <v>0</v>
      </c>
      <c r="AR86" s="121" t="s">
        <v>172</v>
      </c>
      <c r="AT86" s="128" t="s">
        <v>71</v>
      </c>
      <c r="AU86" s="128" t="s">
        <v>72</v>
      </c>
      <c r="AY86" s="121" t="s">
        <v>143</v>
      </c>
      <c r="BK86" s="129">
        <f>BK87+BK118+BK148+BK204+BK210</f>
        <v>703000</v>
      </c>
    </row>
    <row r="87" spans="2:65" s="11" customFormat="1" ht="22.8" customHeight="1">
      <c r="B87" s="120"/>
      <c r="D87" s="121" t="s">
        <v>71</v>
      </c>
      <c r="E87" s="130" t="s">
        <v>2627</v>
      </c>
      <c r="F87" s="130" t="s">
        <v>2628</v>
      </c>
      <c r="I87" s="123"/>
      <c r="J87" s="131">
        <f>BK87</f>
        <v>178000</v>
      </c>
      <c r="L87" s="120"/>
      <c r="M87" s="125"/>
      <c r="P87" s="126">
        <f>SUM(P88:P117)</f>
        <v>0</v>
      </c>
      <c r="R87" s="126">
        <f>SUM(R88:R117)</f>
        <v>0</v>
      </c>
      <c r="T87" s="127">
        <f>SUM(T88:T117)</f>
        <v>0</v>
      </c>
      <c r="AR87" s="121" t="s">
        <v>172</v>
      </c>
      <c r="AT87" s="128" t="s">
        <v>71</v>
      </c>
      <c r="AU87" s="128" t="s">
        <v>79</v>
      </c>
      <c r="AY87" s="121" t="s">
        <v>143</v>
      </c>
      <c r="BK87" s="129">
        <f>SUM(BK88:BK117)</f>
        <v>178000</v>
      </c>
    </row>
    <row r="88" spans="2:65" s="1" customFormat="1" ht="16.5" customHeight="1">
      <c r="B88" s="33"/>
      <c r="C88" s="132" t="s">
        <v>79</v>
      </c>
      <c r="D88" s="132" t="s">
        <v>146</v>
      </c>
      <c r="E88" s="133" t="s">
        <v>2629</v>
      </c>
      <c r="F88" s="134" t="s">
        <v>2630</v>
      </c>
      <c r="G88" s="135" t="s">
        <v>320</v>
      </c>
      <c r="H88" s="136">
        <v>1</v>
      </c>
      <c r="I88" s="137">
        <v>35000</v>
      </c>
      <c r="J88" s="138">
        <f>ROUND(I88*H88,2)</f>
        <v>35000</v>
      </c>
      <c r="K88" s="134" t="s">
        <v>19</v>
      </c>
      <c r="L88" s="33"/>
      <c r="M88" s="139" t="s">
        <v>19</v>
      </c>
      <c r="N88" s="140" t="s">
        <v>43</v>
      </c>
      <c r="P88" s="141">
        <f>O88*H88</f>
        <v>0</v>
      </c>
      <c r="Q88" s="141">
        <v>0</v>
      </c>
      <c r="R88" s="141">
        <f>Q88*H88</f>
        <v>0</v>
      </c>
      <c r="S88" s="141">
        <v>0</v>
      </c>
      <c r="T88" s="142">
        <f>S88*H88</f>
        <v>0</v>
      </c>
      <c r="AR88" s="143" t="s">
        <v>2631</v>
      </c>
      <c r="AT88" s="143" t="s">
        <v>146</v>
      </c>
      <c r="AU88" s="143" t="s">
        <v>81</v>
      </c>
      <c r="AY88" s="18" t="s">
        <v>143</v>
      </c>
      <c r="BE88" s="144">
        <f>IF(N88="základní",J88,0)</f>
        <v>35000</v>
      </c>
      <c r="BF88" s="144">
        <f>IF(N88="snížená",J88,0)</f>
        <v>0</v>
      </c>
      <c r="BG88" s="144">
        <f>IF(N88="zákl. přenesená",J88,0)</f>
        <v>0</v>
      </c>
      <c r="BH88" s="144">
        <f>IF(N88="sníž. přenesená",J88,0)</f>
        <v>0</v>
      </c>
      <c r="BI88" s="144">
        <f>IF(N88="nulová",J88,0)</f>
        <v>0</v>
      </c>
      <c r="BJ88" s="18" t="s">
        <v>79</v>
      </c>
      <c r="BK88" s="144">
        <f>ROUND(I88*H88,2)</f>
        <v>35000</v>
      </c>
      <c r="BL88" s="18" t="s">
        <v>2631</v>
      </c>
      <c r="BM88" s="143" t="s">
        <v>2632</v>
      </c>
    </row>
    <row r="89" spans="2:65" s="12" customFormat="1">
      <c r="B89" s="159"/>
      <c r="D89" s="160" t="s">
        <v>158</v>
      </c>
      <c r="E89" s="161" t="s">
        <v>19</v>
      </c>
      <c r="F89" s="162" t="s">
        <v>2633</v>
      </c>
      <c r="H89" s="161" t="s">
        <v>19</v>
      </c>
      <c r="I89" s="163"/>
      <c r="L89" s="159"/>
      <c r="M89" s="164"/>
      <c r="T89" s="165"/>
      <c r="AT89" s="161" t="s">
        <v>158</v>
      </c>
      <c r="AU89" s="161" t="s">
        <v>81</v>
      </c>
      <c r="AV89" s="12" t="s">
        <v>79</v>
      </c>
      <c r="AW89" s="12" t="s">
        <v>33</v>
      </c>
      <c r="AX89" s="12" t="s">
        <v>72</v>
      </c>
      <c r="AY89" s="161" t="s">
        <v>143</v>
      </c>
    </row>
    <row r="90" spans="2:65" s="12" customFormat="1">
      <c r="B90" s="159"/>
      <c r="D90" s="160" t="s">
        <v>158</v>
      </c>
      <c r="E90" s="161" t="s">
        <v>19</v>
      </c>
      <c r="F90" s="162" t="s">
        <v>2634</v>
      </c>
      <c r="H90" s="161" t="s">
        <v>19</v>
      </c>
      <c r="I90" s="163"/>
      <c r="L90" s="159"/>
      <c r="M90" s="164"/>
      <c r="T90" s="165"/>
      <c r="AT90" s="161" t="s">
        <v>158</v>
      </c>
      <c r="AU90" s="161" t="s">
        <v>81</v>
      </c>
      <c r="AV90" s="12" t="s">
        <v>79</v>
      </c>
      <c r="AW90" s="12" t="s">
        <v>33</v>
      </c>
      <c r="AX90" s="12" t="s">
        <v>72</v>
      </c>
      <c r="AY90" s="161" t="s">
        <v>143</v>
      </c>
    </row>
    <row r="91" spans="2:65" s="12" customFormat="1">
      <c r="B91" s="159"/>
      <c r="D91" s="160" t="s">
        <v>158</v>
      </c>
      <c r="E91" s="161" t="s">
        <v>19</v>
      </c>
      <c r="F91" s="162" t="s">
        <v>2635</v>
      </c>
      <c r="H91" s="161" t="s">
        <v>19</v>
      </c>
      <c r="I91" s="163"/>
      <c r="L91" s="159"/>
      <c r="M91" s="164"/>
      <c r="T91" s="165"/>
      <c r="AT91" s="161" t="s">
        <v>158</v>
      </c>
      <c r="AU91" s="161" t="s">
        <v>81</v>
      </c>
      <c r="AV91" s="12" t="s">
        <v>79</v>
      </c>
      <c r="AW91" s="12" t="s">
        <v>33</v>
      </c>
      <c r="AX91" s="12" t="s">
        <v>72</v>
      </c>
      <c r="AY91" s="161" t="s">
        <v>143</v>
      </c>
    </row>
    <row r="92" spans="2:65" s="13" customFormat="1">
      <c r="B92" s="166"/>
      <c r="D92" s="160" t="s">
        <v>158</v>
      </c>
      <c r="E92" s="167" t="s">
        <v>19</v>
      </c>
      <c r="F92" s="168" t="s">
        <v>79</v>
      </c>
      <c r="H92" s="169">
        <v>1</v>
      </c>
      <c r="I92" s="170"/>
      <c r="L92" s="166"/>
      <c r="M92" s="171"/>
      <c r="T92" s="172"/>
      <c r="AT92" s="167" t="s">
        <v>158</v>
      </c>
      <c r="AU92" s="167" t="s">
        <v>81</v>
      </c>
      <c r="AV92" s="13" t="s">
        <v>81</v>
      </c>
      <c r="AW92" s="13" t="s">
        <v>33</v>
      </c>
      <c r="AX92" s="13" t="s">
        <v>79</v>
      </c>
      <c r="AY92" s="167" t="s">
        <v>143</v>
      </c>
    </row>
    <row r="93" spans="2:65" s="1" customFormat="1" ht="16.5" customHeight="1">
      <c r="B93" s="33"/>
      <c r="C93" s="132" t="s">
        <v>81</v>
      </c>
      <c r="D93" s="132" t="s">
        <v>146</v>
      </c>
      <c r="E93" s="133" t="s">
        <v>2636</v>
      </c>
      <c r="F93" s="134" t="s">
        <v>2637</v>
      </c>
      <c r="G93" s="135" t="s">
        <v>320</v>
      </c>
      <c r="H93" s="136">
        <v>1</v>
      </c>
      <c r="I93" s="137">
        <v>53000</v>
      </c>
      <c r="J93" s="138">
        <f>ROUND(I93*H93,2)</f>
        <v>53000</v>
      </c>
      <c r="K93" s="134" t="s">
        <v>19</v>
      </c>
      <c r="L93" s="33"/>
      <c r="M93" s="139" t="s">
        <v>19</v>
      </c>
      <c r="N93" s="140" t="s">
        <v>43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2631</v>
      </c>
      <c r="AT93" s="143" t="s">
        <v>146</v>
      </c>
      <c r="AU93" s="143" t="s">
        <v>81</v>
      </c>
      <c r="AY93" s="18" t="s">
        <v>143</v>
      </c>
      <c r="BE93" s="144">
        <f>IF(N93="základní",J93,0)</f>
        <v>53000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79</v>
      </c>
      <c r="BK93" s="144">
        <f>ROUND(I93*H93,2)</f>
        <v>53000</v>
      </c>
      <c r="BL93" s="18" t="s">
        <v>2631</v>
      </c>
      <c r="BM93" s="143" t="s">
        <v>2638</v>
      </c>
    </row>
    <row r="94" spans="2:65" s="12" customFormat="1">
      <c r="B94" s="159"/>
      <c r="D94" s="160" t="s">
        <v>158</v>
      </c>
      <c r="E94" s="161" t="s">
        <v>19</v>
      </c>
      <c r="F94" s="162" t="s">
        <v>2633</v>
      </c>
      <c r="H94" s="161" t="s">
        <v>19</v>
      </c>
      <c r="I94" s="163"/>
      <c r="L94" s="159"/>
      <c r="M94" s="164"/>
      <c r="T94" s="165"/>
      <c r="AT94" s="161" t="s">
        <v>158</v>
      </c>
      <c r="AU94" s="161" t="s">
        <v>81</v>
      </c>
      <c r="AV94" s="12" t="s">
        <v>79</v>
      </c>
      <c r="AW94" s="12" t="s">
        <v>33</v>
      </c>
      <c r="AX94" s="12" t="s">
        <v>72</v>
      </c>
      <c r="AY94" s="161" t="s">
        <v>143</v>
      </c>
    </row>
    <row r="95" spans="2:65" s="12" customFormat="1">
      <c r="B95" s="159"/>
      <c r="D95" s="160" t="s">
        <v>158</v>
      </c>
      <c r="E95" s="161" t="s">
        <v>19</v>
      </c>
      <c r="F95" s="162" t="s">
        <v>2634</v>
      </c>
      <c r="H95" s="161" t="s">
        <v>19</v>
      </c>
      <c r="I95" s="163"/>
      <c r="L95" s="159"/>
      <c r="M95" s="164"/>
      <c r="T95" s="165"/>
      <c r="AT95" s="161" t="s">
        <v>158</v>
      </c>
      <c r="AU95" s="161" t="s">
        <v>81</v>
      </c>
      <c r="AV95" s="12" t="s">
        <v>79</v>
      </c>
      <c r="AW95" s="12" t="s">
        <v>33</v>
      </c>
      <c r="AX95" s="12" t="s">
        <v>72</v>
      </c>
      <c r="AY95" s="161" t="s">
        <v>143</v>
      </c>
    </row>
    <row r="96" spans="2:65" s="12" customFormat="1">
      <c r="B96" s="159"/>
      <c r="D96" s="160" t="s">
        <v>158</v>
      </c>
      <c r="E96" s="161" t="s">
        <v>19</v>
      </c>
      <c r="F96" s="162" t="s">
        <v>2639</v>
      </c>
      <c r="H96" s="161" t="s">
        <v>19</v>
      </c>
      <c r="I96" s="163"/>
      <c r="L96" s="159"/>
      <c r="M96" s="164"/>
      <c r="T96" s="165"/>
      <c r="AT96" s="161" t="s">
        <v>158</v>
      </c>
      <c r="AU96" s="161" t="s">
        <v>81</v>
      </c>
      <c r="AV96" s="12" t="s">
        <v>79</v>
      </c>
      <c r="AW96" s="12" t="s">
        <v>33</v>
      </c>
      <c r="AX96" s="12" t="s">
        <v>72</v>
      </c>
      <c r="AY96" s="161" t="s">
        <v>143</v>
      </c>
    </row>
    <row r="97" spans="2:65" s="13" customFormat="1">
      <c r="B97" s="166"/>
      <c r="D97" s="160" t="s">
        <v>158</v>
      </c>
      <c r="E97" s="167" t="s">
        <v>19</v>
      </c>
      <c r="F97" s="168" t="s">
        <v>79</v>
      </c>
      <c r="H97" s="169">
        <v>1</v>
      </c>
      <c r="I97" s="170"/>
      <c r="L97" s="166"/>
      <c r="M97" s="171"/>
      <c r="T97" s="172"/>
      <c r="AT97" s="167" t="s">
        <v>158</v>
      </c>
      <c r="AU97" s="167" t="s">
        <v>81</v>
      </c>
      <c r="AV97" s="13" t="s">
        <v>81</v>
      </c>
      <c r="AW97" s="13" t="s">
        <v>33</v>
      </c>
      <c r="AX97" s="13" t="s">
        <v>79</v>
      </c>
      <c r="AY97" s="167" t="s">
        <v>143</v>
      </c>
    </row>
    <row r="98" spans="2:65" s="1" customFormat="1" ht="16.5" customHeight="1">
      <c r="B98" s="33"/>
      <c r="C98" s="132" t="s">
        <v>163</v>
      </c>
      <c r="D98" s="132" t="s">
        <v>146</v>
      </c>
      <c r="E98" s="133" t="s">
        <v>2640</v>
      </c>
      <c r="F98" s="134" t="s">
        <v>2641</v>
      </c>
      <c r="G98" s="135" t="s">
        <v>320</v>
      </c>
      <c r="H98" s="136">
        <v>1</v>
      </c>
      <c r="I98" s="137">
        <v>10000</v>
      </c>
      <c r="J98" s="138">
        <f>ROUND(I98*H98,2)</f>
        <v>10000</v>
      </c>
      <c r="K98" s="134" t="s">
        <v>19</v>
      </c>
      <c r="L98" s="33"/>
      <c r="M98" s="139" t="s">
        <v>19</v>
      </c>
      <c r="N98" s="140" t="s">
        <v>43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2631</v>
      </c>
      <c r="AT98" s="143" t="s">
        <v>146</v>
      </c>
      <c r="AU98" s="143" t="s">
        <v>81</v>
      </c>
      <c r="AY98" s="18" t="s">
        <v>143</v>
      </c>
      <c r="BE98" s="144">
        <f>IF(N98="základní",J98,0)</f>
        <v>10000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79</v>
      </c>
      <c r="BK98" s="144">
        <f>ROUND(I98*H98,2)</f>
        <v>10000</v>
      </c>
      <c r="BL98" s="18" t="s">
        <v>2631</v>
      </c>
      <c r="BM98" s="143" t="s">
        <v>2642</v>
      </c>
    </row>
    <row r="99" spans="2:65" s="12" customFormat="1">
      <c r="B99" s="159"/>
      <c r="D99" s="160" t="s">
        <v>158</v>
      </c>
      <c r="E99" s="161" t="s">
        <v>19</v>
      </c>
      <c r="F99" s="162" t="s">
        <v>2633</v>
      </c>
      <c r="H99" s="161" t="s">
        <v>19</v>
      </c>
      <c r="I99" s="163"/>
      <c r="L99" s="159"/>
      <c r="M99" s="164"/>
      <c r="T99" s="165"/>
      <c r="AT99" s="161" t="s">
        <v>158</v>
      </c>
      <c r="AU99" s="161" t="s">
        <v>81</v>
      </c>
      <c r="AV99" s="12" t="s">
        <v>79</v>
      </c>
      <c r="AW99" s="12" t="s">
        <v>33</v>
      </c>
      <c r="AX99" s="12" t="s">
        <v>72</v>
      </c>
      <c r="AY99" s="161" t="s">
        <v>143</v>
      </c>
    </row>
    <row r="100" spans="2:65" s="12" customFormat="1">
      <c r="B100" s="159"/>
      <c r="D100" s="160" t="s">
        <v>158</v>
      </c>
      <c r="E100" s="161" t="s">
        <v>19</v>
      </c>
      <c r="F100" s="162" t="s">
        <v>2634</v>
      </c>
      <c r="H100" s="161" t="s">
        <v>19</v>
      </c>
      <c r="I100" s="163"/>
      <c r="L100" s="159"/>
      <c r="M100" s="164"/>
      <c r="T100" s="165"/>
      <c r="AT100" s="161" t="s">
        <v>158</v>
      </c>
      <c r="AU100" s="161" t="s">
        <v>81</v>
      </c>
      <c r="AV100" s="12" t="s">
        <v>79</v>
      </c>
      <c r="AW100" s="12" t="s">
        <v>33</v>
      </c>
      <c r="AX100" s="12" t="s">
        <v>72</v>
      </c>
      <c r="AY100" s="161" t="s">
        <v>143</v>
      </c>
    </row>
    <row r="101" spans="2:65" s="12" customFormat="1">
      <c r="B101" s="159"/>
      <c r="D101" s="160" t="s">
        <v>158</v>
      </c>
      <c r="E101" s="161" t="s">
        <v>19</v>
      </c>
      <c r="F101" s="162" t="s">
        <v>2643</v>
      </c>
      <c r="H101" s="161" t="s">
        <v>19</v>
      </c>
      <c r="I101" s="163"/>
      <c r="L101" s="159"/>
      <c r="M101" s="164"/>
      <c r="T101" s="165"/>
      <c r="AT101" s="161" t="s">
        <v>158</v>
      </c>
      <c r="AU101" s="161" t="s">
        <v>81</v>
      </c>
      <c r="AV101" s="12" t="s">
        <v>79</v>
      </c>
      <c r="AW101" s="12" t="s">
        <v>33</v>
      </c>
      <c r="AX101" s="12" t="s">
        <v>72</v>
      </c>
      <c r="AY101" s="161" t="s">
        <v>143</v>
      </c>
    </row>
    <row r="102" spans="2:65" s="13" customFormat="1">
      <c r="B102" s="166"/>
      <c r="D102" s="160" t="s">
        <v>158</v>
      </c>
      <c r="E102" s="167" t="s">
        <v>19</v>
      </c>
      <c r="F102" s="168" t="s">
        <v>79</v>
      </c>
      <c r="H102" s="169">
        <v>1</v>
      </c>
      <c r="I102" s="170"/>
      <c r="L102" s="166"/>
      <c r="M102" s="171"/>
      <c r="T102" s="172"/>
      <c r="AT102" s="167" t="s">
        <v>158</v>
      </c>
      <c r="AU102" s="167" t="s">
        <v>81</v>
      </c>
      <c r="AV102" s="13" t="s">
        <v>81</v>
      </c>
      <c r="AW102" s="13" t="s">
        <v>33</v>
      </c>
      <c r="AX102" s="13" t="s">
        <v>79</v>
      </c>
      <c r="AY102" s="167" t="s">
        <v>143</v>
      </c>
    </row>
    <row r="103" spans="2:65" s="1" customFormat="1" ht="16.5" customHeight="1">
      <c r="B103" s="33"/>
      <c r="C103" s="132" t="s">
        <v>168</v>
      </c>
      <c r="D103" s="132" t="s">
        <v>146</v>
      </c>
      <c r="E103" s="133" t="s">
        <v>2644</v>
      </c>
      <c r="F103" s="134" t="s">
        <v>2645</v>
      </c>
      <c r="G103" s="135" t="s">
        <v>320</v>
      </c>
      <c r="H103" s="136">
        <v>1</v>
      </c>
      <c r="I103" s="137">
        <v>55000</v>
      </c>
      <c r="J103" s="138">
        <f>ROUND(I103*H103,2)</f>
        <v>55000</v>
      </c>
      <c r="K103" s="134" t="s">
        <v>19</v>
      </c>
      <c r="L103" s="33"/>
      <c r="M103" s="139" t="s">
        <v>19</v>
      </c>
      <c r="N103" s="140" t="s">
        <v>43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2631</v>
      </c>
      <c r="AT103" s="143" t="s">
        <v>146</v>
      </c>
      <c r="AU103" s="143" t="s">
        <v>81</v>
      </c>
      <c r="AY103" s="18" t="s">
        <v>143</v>
      </c>
      <c r="BE103" s="144">
        <f>IF(N103="základní",J103,0)</f>
        <v>55000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79</v>
      </c>
      <c r="BK103" s="144">
        <f>ROUND(I103*H103,2)</f>
        <v>55000</v>
      </c>
      <c r="BL103" s="18" t="s">
        <v>2631</v>
      </c>
      <c r="BM103" s="143" t="s">
        <v>2646</v>
      </c>
    </row>
    <row r="104" spans="2:65" s="12" customFormat="1">
      <c r="B104" s="159"/>
      <c r="D104" s="160" t="s">
        <v>158</v>
      </c>
      <c r="E104" s="161" t="s">
        <v>19</v>
      </c>
      <c r="F104" s="162" t="s">
        <v>2633</v>
      </c>
      <c r="H104" s="161" t="s">
        <v>19</v>
      </c>
      <c r="I104" s="163"/>
      <c r="L104" s="159"/>
      <c r="M104" s="164"/>
      <c r="T104" s="165"/>
      <c r="AT104" s="161" t="s">
        <v>158</v>
      </c>
      <c r="AU104" s="161" t="s">
        <v>81</v>
      </c>
      <c r="AV104" s="12" t="s">
        <v>79</v>
      </c>
      <c r="AW104" s="12" t="s">
        <v>33</v>
      </c>
      <c r="AX104" s="12" t="s">
        <v>72</v>
      </c>
      <c r="AY104" s="161" t="s">
        <v>143</v>
      </c>
    </row>
    <row r="105" spans="2:65" s="12" customFormat="1">
      <c r="B105" s="159"/>
      <c r="D105" s="160" t="s">
        <v>158</v>
      </c>
      <c r="E105" s="161" t="s">
        <v>19</v>
      </c>
      <c r="F105" s="162" t="s">
        <v>2634</v>
      </c>
      <c r="H105" s="161" t="s">
        <v>19</v>
      </c>
      <c r="I105" s="163"/>
      <c r="L105" s="159"/>
      <c r="M105" s="164"/>
      <c r="T105" s="165"/>
      <c r="AT105" s="161" t="s">
        <v>158</v>
      </c>
      <c r="AU105" s="161" t="s">
        <v>81</v>
      </c>
      <c r="AV105" s="12" t="s">
        <v>79</v>
      </c>
      <c r="AW105" s="12" t="s">
        <v>33</v>
      </c>
      <c r="AX105" s="12" t="s">
        <v>72</v>
      </c>
      <c r="AY105" s="161" t="s">
        <v>143</v>
      </c>
    </row>
    <row r="106" spans="2:65" s="12" customFormat="1">
      <c r="B106" s="159"/>
      <c r="D106" s="160" t="s">
        <v>158</v>
      </c>
      <c r="E106" s="161" t="s">
        <v>19</v>
      </c>
      <c r="F106" s="162" t="s">
        <v>2647</v>
      </c>
      <c r="H106" s="161" t="s">
        <v>19</v>
      </c>
      <c r="I106" s="163"/>
      <c r="L106" s="159"/>
      <c r="M106" s="164"/>
      <c r="T106" s="165"/>
      <c r="AT106" s="161" t="s">
        <v>158</v>
      </c>
      <c r="AU106" s="161" t="s">
        <v>81</v>
      </c>
      <c r="AV106" s="12" t="s">
        <v>79</v>
      </c>
      <c r="AW106" s="12" t="s">
        <v>33</v>
      </c>
      <c r="AX106" s="12" t="s">
        <v>72</v>
      </c>
      <c r="AY106" s="161" t="s">
        <v>143</v>
      </c>
    </row>
    <row r="107" spans="2:65" s="13" customFormat="1">
      <c r="B107" s="166"/>
      <c r="D107" s="160" t="s">
        <v>158</v>
      </c>
      <c r="E107" s="167" t="s">
        <v>19</v>
      </c>
      <c r="F107" s="168" t="s">
        <v>79</v>
      </c>
      <c r="H107" s="169">
        <v>1</v>
      </c>
      <c r="I107" s="170"/>
      <c r="L107" s="166"/>
      <c r="M107" s="171"/>
      <c r="T107" s="172"/>
      <c r="AT107" s="167" t="s">
        <v>158</v>
      </c>
      <c r="AU107" s="167" t="s">
        <v>81</v>
      </c>
      <c r="AV107" s="13" t="s">
        <v>81</v>
      </c>
      <c r="AW107" s="13" t="s">
        <v>33</v>
      </c>
      <c r="AX107" s="13" t="s">
        <v>79</v>
      </c>
      <c r="AY107" s="167" t="s">
        <v>143</v>
      </c>
    </row>
    <row r="108" spans="2:65" s="1" customFormat="1" ht="16.5" customHeight="1">
      <c r="B108" s="33"/>
      <c r="C108" s="132" t="s">
        <v>172</v>
      </c>
      <c r="D108" s="132" t="s">
        <v>146</v>
      </c>
      <c r="E108" s="133" t="s">
        <v>2648</v>
      </c>
      <c r="F108" s="134" t="s">
        <v>2649</v>
      </c>
      <c r="G108" s="135" t="s">
        <v>320</v>
      </c>
      <c r="H108" s="136">
        <v>1</v>
      </c>
      <c r="I108" s="137">
        <v>5000</v>
      </c>
      <c r="J108" s="138">
        <f>ROUND(I108*H108,2)</f>
        <v>5000</v>
      </c>
      <c r="K108" s="134" t="s">
        <v>19</v>
      </c>
      <c r="L108" s="33"/>
      <c r="M108" s="139" t="s">
        <v>19</v>
      </c>
      <c r="N108" s="140" t="s">
        <v>43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2631</v>
      </c>
      <c r="AT108" s="143" t="s">
        <v>146</v>
      </c>
      <c r="AU108" s="143" t="s">
        <v>81</v>
      </c>
      <c r="AY108" s="18" t="s">
        <v>143</v>
      </c>
      <c r="BE108" s="144">
        <f>IF(N108="základní",J108,0)</f>
        <v>5000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79</v>
      </c>
      <c r="BK108" s="144">
        <f>ROUND(I108*H108,2)</f>
        <v>5000</v>
      </c>
      <c r="BL108" s="18" t="s">
        <v>2631</v>
      </c>
      <c r="BM108" s="143" t="s">
        <v>2650</v>
      </c>
    </row>
    <row r="109" spans="2:65" s="12" customFormat="1">
      <c r="B109" s="159"/>
      <c r="D109" s="160" t="s">
        <v>158</v>
      </c>
      <c r="E109" s="161" t="s">
        <v>19</v>
      </c>
      <c r="F109" s="162" t="s">
        <v>2633</v>
      </c>
      <c r="H109" s="161" t="s">
        <v>19</v>
      </c>
      <c r="I109" s="163"/>
      <c r="L109" s="159"/>
      <c r="M109" s="164"/>
      <c r="T109" s="165"/>
      <c r="AT109" s="161" t="s">
        <v>158</v>
      </c>
      <c r="AU109" s="161" t="s">
        <v>81</v>
      </c>
      <c r="AV109" s="12" t="s">
        <v>79</v>
      </c>
      <c r="AW109" s="12" t="s">
        <v>33</v>
      </c>
      <c r="AX109" s="12" t="s">
        <v>72</v>
      </c>
      <c r="AY109" s="161" t="s">
        <v>143</v>
      </c>
    </row>
    <row r="110" spans="2:65" s="12" customFormat="1">
      <c r="B110" s="159"/>
      <c r="D110" s="160" t="s">
        <v>158</v>
      </c>
      <c r="E110" s="161" t="s">
        <v>19</v>
      </c>
      <c r="F110" s="162" t="s">
        <v>2634</v>
      </c>
      <c r="H110" s="161" t="s">
        <v>19</v>
      </c>
      <c r="I110" s="163"/>
      <c r="L110" s="159"/>
      <c r="M110" s="164"/>
      <c r="T110" s="165"/>
      <c r="AT110" s="161" t="s">
        <v>158</v>
      </c>
      <c r="AU110" s="161" t="s">
        <v>81</v>
      </c>
      <c r="AV110" s="12" t="s">
        <v>79</v>
      </c>
      <c r="AW110" s="12" t="s">
        <v>33</v>
      </c>
      <c r="AX110" s="12" t="s">
        <v>72</v>
      </c>
      <c r="AY110" s="161" t="s">
        <v>143</v>
      </c>
    </row>
    <row r="111" spans="2:65" s="12" customFormat="1">
      <c r="B111" s="159"/>
      <c r="D111" s="160" t="s">
        <v>158</v>
      </c>
      <c r="E111" s="161" t="s">
        <v>19</v>
      </c>
      <c r="F111" s="162" t="s">
        <v>2651</v>
      </c>
      <c r="H111" s="161" t="s">
        <v>19</v>
      </c>
      <c r="I111" s="163"/>
      <c r="L111" s="159"/>
      <c r="M111" s="164"/>
      <c r="T111" s="165"/>
      <c r="AT111" s="161" t="s">
        <v>158</v>
      </c>
      <c r="AU111" s="161" t="s">
        <v>81</v>
      </c>
      <c r="AV111" s="12" t="s">
        <v>79</v>
      </c>
      <c r="AW111" s="12" t="s">
        <v>33</v>
      </c>
      <c r="AX111" s="12" t="s">
        <v>72</v>
      </c>
      <c r="AY111" s="161" t="s">
        <v>143</v>
      </c>
    </row>
    <row r="112" spans="2:65" s="13" customFormat="1">
      <c r="B112" s="166"/>
      <c r="D112" s="160" t="s">
        <v>158</v>
      </c>
      <c r="E112" s="167" t="s">
        <v>19</v>
      </c>
      <c r="F112" s="168" t="s">
        <v>79</v>
      </c>
      <c r="H112" s="169">
        <v>1</v>
      </c>
      <c r="I112" s="170"/>
      <c r="L112" s="166"/>
      <c r="M112" s="171"/>
      <c r="T112" s="172"/>
      <c r="AT112" s="167" t="s">
        <v>158</v>
      </c>
      <c r="AU112" s="167" t="s">
        <v>81</v>
      </c>
      <c r="AV112" s="13" t="s">
        <v>81</v>
      </c>
      <c r="AW112" s="13" t="s">
        <v>33</v>
      </c>
      <c r="AX112" s="13" t="s">
        <v>79</v>
      </c>
      <c r="AY112" s="167" t="s">
        <v>143</v>
      </c>
    </row>
    <row r="113" spans="2:65" s="1" customFormat="1" ht="16.5" customHeight="1">
      <c r="B113" s="33"/>
      <c r="C113" s="132" t="s">
        <v>177</v>
      </c>
      <c r="D113" s="132" t="s">
        <v>146</v>
      </c>
      <c r="E113" s="133" t="s">
        <v>2652</v>
      </c>
      <c r="F113" s="134" t="s">
        <v>2653</v>
      </c>
      <c r="G113" s="135" t="s">
        <v>320</v>
      </c>
      <c r="H113" s="136">
        <v>1</v>
      </c>
      <c r="I113" s="137">
        <v>20000</v>
      </c>
      <c r="J113" s="138">
        <f>ROUND(I113*H113,2)</f>
        <v>20000</v>
      </c>
      <c r="K113" s="134" t="s">
        <v>19</v>
      </c>
      <c r="L113" s="33"/>
      <c r="M113" s="139" t="s">
        <v>19</v>
      </c>
      <c r="N113" s="140" t="s">
        <v>43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2631</v>
      </c>
      <c r="AT113" s="143" t="s">
        <v>146</v>
      </c>
      <c r="AU113" s="143" t="s">
        <v>81</v>
      </c>
      <c r="AY113" s="18" t="s">
        <v>143</v>
      </c>
      <c r="BE113" s="144">
        <f>IF(N113="základní",J113,0)</f>
        <v>20000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79</v>
      </c>
      <c r="BK113" s="144">
        <f>ROUND(I113*H113,2)</f>
        <v>20000</v>
      </c>
      <c r="BL113" s="18" t="s">
        <v>2631</v>
      </c>
      <c r="BM113" s="143" t="s">
        <v>2654</v>
      </c>
    </row>
    <row r="114" spans="2:65" s="12" customFormat="1">
      <c r="B114" s="159"/>
      <c r="D114" s="160" t="s">
        <v>158</v>
      </c>
      <c r="E114" s="161" t="s">
        <v>19</v>
      </c>
      <c r="F114" s="162" t="s">
        <v>2633</v>
      </c>
      <c r="H114" s="161" t="s">
        <v>19</v>
      </c>
      <c r="I114" s="163"/>
      <c r="L114" s="159"/>
      <c r="M114" s="164"/>
      <c r="T114" s="165"/>
      <c r="AT114" s="161" t="s">
        <v>158</v>
      </c>
      <c r="AU114" s="161" t="s">
        <v>81</v>
      </c>
      <c r="AV114" s="12" t="s">
        <v>79</v>
      </c>
      <c r="AW114" s="12" t="s">
        <v>33</v>
      </c>
      <c r="AX114" s="12" t="s">
        <v>72</v>
      </c>
      <c r="AY114" s="161" t="s">
        <v>143</v>
      </c>
    </row>
    <row r="115" spans="2:65" s="12" customFormat="1">
      <c r="B115" s="159"/>
      <c r="D115" s="160" t="s">
        <v>158</v>
      </c>
      <c r="E115" s="161" t="s">
        <v>19</v>
      </c>
      <c r="F115" s="162" t="s">
        <v>2634</v>
      </c>
      <c r="H115" s="161" t="s">
        <v>19</v>
      </c>
      <c r="I115" s="163"/>
      <c r="L115" s="159"/>
      <c r="M115" s="164"/>
      <c r="T115" s="165"/>
      <c r="AT115" s="161" t="s">
        <v>158</v>
      </c>
      <c r="AU115" s="161" t="s">
        <v>81</v>
      </c>
      <c r="AV115" s="12" t="s">
        <v>79</v>
      </c>
      <c r="AW115" s="12" t="s">
        <v>33</v>
      </c>
      <c r="AX115" s="12" t="s">
        <v>72</v>
      </c>
      <c r="AY115" s="161" t="s">
        <v>143</v>
      </c>
    </row>
    <row r="116" spans="2:65" s="12" customFormat="1">
      <c r="B116" s="159"/>
      <c r="D116" s="160" t="s">
        <v>158</v>
      </c>
      <c r="E116" s="161" t="s">
        <v>19</v>
      </c>
      <c r="F116" s="162" t="s">
        <v>2655</v>
      </c>
      <c r="H116" s="161" t="s">
        <v>19</v>
      </c>
      <c r="I116" s="163"/>
      <c r="L116" s="159"/>
      <c r="M116" s="164"/>
      <c r="T116" s="165"/>
      <c r="AT116" s="161" t="s">
        <v>158</v>
      </c>
      <c r="AU116" s="161" t="s">
        <v>81</v>
      </c>
      <c r="AV116" s="12" t="s">
        <v>79</v>
      </c>
      <c r="AW116" s="12" t="s">
        <v>33</v>
      </c>
      <c r="AX116" s="12" t="s">
        <v>72</v>
      </c>
      <c r="AY116" s="161" t="s">
        <v>143</v>
      </c>
    </row>
    <row r="117" spans="2:65" s="13" customFormat="1">
      <c r="B117" s="166"/>
      <c r="D117" s="160" t="s">
        <v>158</v>
      </c>
      <c r="E117" s="167" t="s">
        <v>19</v>
      </c>
      <c r="F117" s="168" t="s">
        <v>79</v>
      </c>
      <c r="H117" s="169">
        <v>1</v>
      </c>
      <c r="I117" s="170"/>
      <c r="L117" s="166"/>
      <c r="M117" s="171"/>
      <c r="T117" s="172"/>
      <c r="AT117" s="167" t="s">
        <v>158</v>
      </c>
      <c r="AU117" s="167" t="s">
        <v>81</v>
      </c>
      <c r="AV117" s="13" t="s">
        <v>81</v>
      </c>
      <c r="AW117" s="13" t="s">
        <v>33</v>
      </c>
      <c r="AX117" s="13" t="s">
        <v>79</v>
      </c>
      <c r="AY117" s="167" t="s">
        <v>143</v>
      </c>
    </row>
    <row r="118" spans="2:65" s="11" customFormat="1" ht="22.8" customHeight="1">
      <c r="B118" s="120"/>
      <c r="D118" s="121" t="s">
        <v>71</v>
      </c>
      <c r="E118" s="130" t="s">
        <v>2656</v>
      </c>
      <c r="F118" s="130" t="s">
        <v>2657</v>
      </c>
      <c r="I118" s="123"/>
      <c r="J118" s="131">
        <f>BK118</f>
        <v>240000</v>
      </c>
      <c r="L118" s="120"/>
      <c r="M118" s="125"/>
      <c r="P118" s="126">
        <f>SUM(P119:P147)</f>
        <v>0</v>
      </c>
      <c r="R118" s="126">
        <f>SUM(R119:R147)</f>
        <v>0</v>
      </c>
      <c r="T118" s="127">
        <f>SUM(T119:T147)</f>
        <v>0</v>
      </c>
      <c r="AR118" s="121" t="s">
        <v>172</v>
      </c>
      <c r="AT118" s="128" t="s">
        <v>71</v>
      </c>
      <c r="AU118" s="128" t="s">
        <v>79</v>
      </c>
      <c r="AY118" s="121" t="s">
        <v>143</v>
      </c>
      <c r="BK118" s="129">
        <f>SUM(BK119:BK147)</f>
        <v>240000</v>
      </c>
    </row>
    <row r="119" spans="2:65" s="1" customFormat="1" ht="16.5" customHeight="1">
      <c r="B119" s="33"/>
      <c r="C119" s="132" t="s">
        <v>182</v>
      </c>
      <c r="D119" s="132" t="s">
        <v>146</v>
      </c>
      <c r="E119" s="133" t="s">
        <v>2658</v>
      </c>
      <c r="F119" s="134" t="s">
        <v>2659</v>
      </c>
      <c r="G119" s="135" t="s">
        <v>320</v>
      </c>
      <c r="H119" s="136">
        <v>1</v>
      </c>
      <c r="I119" s="137">
        <v>170000</v>
      </c>
      <c r="J119" s="138">
        <f>ROUND(I119*H119,2)</f>
        <v>170000</v>
      </c>
      <c r="K119" s="134" t="s">
        <v>19</v>
      </c>
      <c r="L119" s="33"/>
      <c r="M119" s="139" t="s">
        <v>19</v>
      </c>
      <c r="N119" s="140" t="s">
        <v>43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2631</v>
      </c>
      <c r="AT119" s="143" t="s">
        <v>146</v>
      </c>
      <c r="AU119" s="143" t="s">
        <v>81</v>
      </c>
      <c r="AY119" s="18" t="s">
        <v>143</v>
      </c>
      <c r="BE119" s="144">
        <f>IF(N119="základní",J119,0)</f>
        <v>170000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79</v>
      </c>
      <c r="BK119" s="144">
        <f>ROUND(I119*H119,2)</f>
        <v>170000</v>
      </c>
      <c r="BL119" s="18" t="s">
        <v>2631</v>
      </c>
      <c r="BM119" s="143" t="s">
        <v>2660</v>
      </c>
    </row>
    <row r="120" spans="2:65" s="12" customFormat="1">
      <c r="B120" s="159"/>
      <c r="D120" s="160" t="s">
        <v>158</v>
      </c>
      <c r="E120" s="161" t="s">
        <v>19</v>
      </c>
      <c r="F120" s="162" t="s">
        <v>2633</v>
      </c>
      <c r="H120" s="161" t="s">
        <v>19</v>
      </c>
      <c r="I120" s="163"/>
      <c r="L120" s="159"/>
      <c r="M120" s="164"/>
      <c r="T120" s="165"/>
      <c r="AT120" s="161" t="s">
        <v>158</v>
      </c>
      <c r="AU120" s="161" t="s">
        <v>81</v>
      </c>
      <c r="AV120" s="12" t="s">
        <v>79</v>
      </c>
      <c r="AW120" s="12" t="s">
        <v>33</v>
      </c>
      <c r="AX120" s="12" t="s">
        <v>72</v>
      </c>
      <c r="AY120" s="161" t="s">
        <v>143</v>
      </c>
    </row>
    <row r="121" spans="2:65" s="12" customFormat="1">
      <c r="B121" s="159"/>
      <c r="D121" s="160" t="s">
        <v>158</v>
      </c>
      <c r="E121" s="161" t="s">
        <v>19</v>
      </c>
      <c r="F121" s="162" t="s">
        <v>2634</v>
      </c>
      <c r="H121" s="161" t="s">
        <v>19</v>
      </c>
      <c r="I121" s="163"/>
      <c r="L121" s="159"/>
      <c r="M121" s="164"/>
      <c r="T121" s="165"/>
      <c r="AT121" s="161" t="s">
        <v>158</v>
      </c>
      <c r="AU121" s="161" t="s">
        <v>81</v>
      </c>
      <c r="AV121" s="12" t="s">
        <v>79</v>
      </c>
      <c r="AW121" s="12" t="s">
        <v>33</v>
      </c>
      <c r="AX121" s="12" t="s">
        <v>72</v>
      </c>
      <c r="AY121" s="161" t="s">
        <v>143</v>
      </c>
    </row>
    <row r="122" spans="2:65" s="12" customFormat="1">
      <c r="B122" s="159"/>
      <c r="D122" s="160" t="s">
        <v>158</v>
      </c>
      <c r="E122" s="161" t="s">
        <v>19</v>
      </c>
      <c r="F122" s="162" t="s">
        <v>2661</v>
      </c>
      <c r="H122" s="161" t="s">
        <v>19</v>
      </c>
      <c r="I122" s="163"/>
      <c r="L122" s="159"/>
      <c r="M122" s="164"/>
      <c r="T122" s="165"/>
      <c r="AT122" s="161" t="s">
        <v>158</v>
      </c>
      <c r="AU122" s="161" t="s">
        <v>81</v>
      </c>
      <c r="AV122" s="12" t="s">
        <v>79</v>
      </c>
      <c r="AW122" s="12" t="s">
        <v>33</v>
      </c>
      <c r="AX122" s="12" t="s">
        <v>72</v>
      </c>
      <c r="AY122" s="161" t="s">
        <v>143</v>
      </c>
    </row>
    <row r="123" spans="2:65" s="13" customFormat="1">
      <c r="B123" s="166"/>
      <c r="D123" s="160" t="s">
        <v>158</v>
      </c>
      <c r="E123" s="167" t="s">
        <v>19</v>
      </c>
      <c r="F123" s="168" t="s">
        <v>79</v>
      </c>
      <c r="H123" s="169">
        <v>1</v>
      </c>
      <c r="I123" s="170"/>
      <c r="L123" s="166"/>
      <c r="M123" s="171"/>
      <c r="T123" s="172"/>
      <c r="AT123" s="167" t="s">
        <v>158</v>
      </c>
      <c r="AU123" s="167" t="s">
        <v>81</v>
      </c>
      <c r="AV123" s="13" t="s">
        <v>81</v>
      </c>
      <c r="AW123" s="13" t="s">
        <v>33</v>
      </c>
      <c r="AX123" s="13" t="s">
        <v>79</v>
      </c>
      <c r="AY123" s="167" t="s">
        <v>143</v>
      </c>
    </row>
    <row r="124" spans="2:65" s="1" customFormat="1" ht="24.15" customHeight="1">
      <c r="B124" s="33"/>
      <c r="C124" s="132" t="s">
        <v>144</v>
      </c>
      <c r="D124" s="132" t="s">
        <v>146</v>
      </c>
      <c r="E124" s="133" t="s">
        <v>2662</v>
      </c>
      <c r="F124" s="134" t="s">
        <v>2663</v>
      </c>
      <c r="G124" s="135" t="s">
        <v>320</v>
      </c>
      <c r="H124" s="136">
        <v>1</v>
      </c>
      <c r="I124" s="137">
        <v>15000</v>
      </c>
      <c r="J124" s="138">
        <f>ROUND(I124*H124,2)</f>
        <v>15000</v>
      </c>
      <c r="K124" s="134" t="s">
        <v>19</v>
      </c>
      <c r="L124" s="33"/>
      <c r="M124" s="139" t="s">
        <v>19</v>
      </c>
      <c r="N124" s="140" t="s">
        <v>43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2631</v>
      </c>
      <c r="AT124" s="143" t="s">
        <v>146</v>
      </c>
      <c r="AU124" s="143" t="s">
        <v>81</v>
      </c>
      <c r="AY124" s="18" t="s">
        <v>143</v>
      </c>
      <c r="BE124" s="144">
        <f>IF(N124="základní",J124,0)</f>
        <v>15000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79</v>
      </c>
      <c r="BK124" s="144">
        <f>ROUND(I124*H124,2)</f>
        <v>15000</v>
      </c>
      <c r="BL124" s="18" t="s">
        <v>2631</v>
      </c>
      <c r="BM124" s="143" t="s">
        <v>2664</v>
      </c>
    </row>
    <row r="125" spans="2:65" s="1" customFormat="1" ht="16.5" customHeight="1">
      <c r="B125" s="33"/>
      <c r="C125" s="132" t="s">
        <v>191</v>
      </c>
      <c r="D125" s="132" t="s">
        <v>146</v>
      </c>
      <c r="E125" s="133" t="s">
        <v>2665</v>
      </c>
      <c r="F125" s="134" t="s">
        <v>2666</v>
      </c>
      <c r="G125" s="135" t="s">
        <v>320</v>
      </c>
      <c r="H125" s="136">
        <v>1</v>
      </c>
      <c r="I125" s="137">
        <v>5000</v>
      </c>
      <c r="J125" s="138">
        <f>ROUND(I125*H125,2)</f>
        <v>5000</v>
      </c>
      <c r="K125" s="134" t="s">
        <v>19</v>
      </c>
      <c r="L125" s="33"/>
      <c r="M125" s="139" t="s">
        <v>19</v>
      </c>
      <c r="N125" s="140" t="s">
        <v>43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2631</v>
      </c>
      <c r="AT125" s="143" t="s">
        <v>146</v>
      </c>
      <c r="AU125" s="143" t="s">
        <v>81</v>
      </c>
      <c r="AY125" s="18" t="s">
        <v>143</v>
      </c>
      <c r="BE125" s="144">
        <f>IF(N125="základní",J125,0)</f>
        <v>5000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79</v>
      </c>
      <c r="BK125" s="144">
        <f>ROUND(I125*H125,2)</f>
        <v>5000</v>
      </c>
      <c r="BL125" s="18" t="s">
        <v>2631</v>
      </c>
      <c r="BM125" s="143" t="s">
        <v>2667</v>
      </c>
    </row>
    <row r="126" spans="2:65" s="13" customFormat="1">
      <c r="B126" s="166"/>
      <c r="D126" s="160" t="s">
        <v>158</v>
      </c>
      <c r="E126" s="167" t="s">
        <v>19</v>
      </c>
      <c r="F126" s="168" t="s">
        <v>79</v>
      </c>
      <c r="H126" s="169">
        <v>1</v>
      </c>
      <c r="I126" s="170"/>
      <c r="L126" s="166"/>
      <c r="M126" s="171"/>
      <c r="T126" s="172"/>
      <c r="AT126" s="167" t="s">
        <v>158</v>
      </c>
      <c r="AU126" s="167" t="s">
        <v>81</v>
      </c>
      <c r="AV126" s="13" t="s">
        <v>81</v>
      </c>
      <c r="AW126" s="13" t="s">
        <v>33</v>
      </c>
      <c r="AX126" s="13" t="s">
        <v>79</v>
      </c>
      <c r="AY126" s="167" t="s">
        <v>143</v>
      </c>
    </row>
    <row r="127" spans="2:65" s="12" customFormat="1">
      <c r="B127" s="159"/>
      <c r="D127" s="160" t="s">
        <v>158</v>
      </c>
      <c r="E127" s="161" t="s">
        <v>19</v>
      </c>
      <c r="F127" s="162" t="s">
        <v>2668</v>
      </c>
      <c r="H127" s="161" t="s">
        <v>19</v>
      </c>
      <c r="I127" s="163"/>
      <c r="L127" s="159"/>
      <c r="M127" s="164"/>
      <c r="T127" s="165"/>
      <c r="AT127" s="161" t="s">
        <v>158</v>
      </c>
      <c r="AU127" s="161" t="s">
        <v>81</v>
      </c>
      <c r="AV127" s="12" t="s">
        <v>79</v>
      </c>
      <c r="AW127" s="12" t="s">
        <v>33</v>
      </c>
      <c r="AX127" s="12" t="s">
        <v>72</v>
      </c>
      <c r="AY127" s="161" t="s">
        <v>143</v>
      </c>
    </row>
    <row r="128" spans="2:65" s="12" customFormat="1" ht="20.399999999999999">
      <c r="B128" s="159"/>
      <c r="D128" s="160" t="s">
        <v>158</v>
      </c>
      <c r="E128" s="161" t="s">
        <v>19</v>
      </c>
      <c r="F128" s="162" t="s">
        <v>2669</v>
      </c>
      <c r="H128" s="161" t="s">
        <v>19</v>
      </c>
      <c r="I128" s="163"/>
      <c r="L128" s="159"/>
      <c r="M128" s="164"/>
      <c r="T128" s="165"/>
      <c r="AT128" s="161" t="s">
        <v>158</v>
      </c>
      <c r="AU128" s="161" t="s">
        <v>81</v>
      </c>
      <c r="AV128" s="12" t="s">
        <v>79</v>
      </c>
      <c r="AW128" s="12" t="s">
        <v>33</v>
      </c>
      <c r="AX128" s="12" t="s">
        <v>72</v>
      </c>
      <c r="AY128" s="161" t="s">
        <v>143</v>
      </c>
    </row>
    <row r="129" spans="2:65" s="12" customFormat="1">
      <c r="B129" s="159"/>
      <c r="D129" s="160" t="s">
        <v>158</v>
      </c>
      <c r="E129" s="161" t="s">
        <v>19</v>
      </c>
      <c r="F129" s="162" t="s">
        <v>2670</v>
      </c>
      <c r="H129" s="161" t="s">
        <v>19</v>
      </c>
      <c r="I129" s="163"/>
      <c r="L129" s="159"/>
      <c r="M129" s="164"/>
      <c r="T129" s="165"/>
      <c r="AT129" s="161" t="s">
        <v>158</v>
      </c>
      <c r="AU129" s="161" t="s">
        <v>81</v>
      </c>
      <c r="AV129" s="12" t="s">
        <v>79</v>
      </c>
      <c r="AW129" s="12" t="s">
        <v>33</v>
      </c>
      <c r="AX129" s="12" t="s">
        <v>72</v>
      </c>
      <c r="AY129" s="161" t="s">
        <v>143</v>
      </c>
    </row>
    <row r="130" spans="2:65" s="1" customFormat="1" ht="16.5" customHeight="1">
      <c r="B130" s="33"/>
      <c r="C130" s="132" t="s">
        <v>195</v>
      </c>
      <c r="D130" s="132" t="s">
        <v>146</v>
      </c>
      <c r="E130" s="133" t="s">
        <v>2671</v>
      </c>
      <c r="F130" s="134" t="s">
        <v>2672</v>
      </c>
      <c r="G130" s="135" t="s">
        <v>320</v>
      </c>
      <c r="H130" s="136">
        <v>1</v>
      </c>
      <c r="I130" s="137">
        <v>5000</v>
      </c>
      <c r="J130" s="138">
        <f>ROUND(I130*H130,2)</f>
        <v>5000</v>
      </c>
      <c r="K130" s="134" t="s">
        <v>19</v>
      </c>
      <c r="L130" s="33"/>
      <c r="M130" s="139" t="s">
        <v>19</v>
      </c>
      <c r="N130" s="140" t="s">
        <v>43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2631</v>
      </c>
      <c r="AT130" s="143" t="s">
        <v>146</v>
      </c>
      <c r="AU130" s="143" t="s">
        <v>81</v>
      </c>
      <c r="AY130" s="18" t="s">
        <v>143</v>
      </c>
      <c r="BE130" s="144">
        <f>IF(N130="základní",J130,0)</f>
        <v>5000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79</v>
      </c>
      <c r="BK130" s="144">
        <f>ROUND(I130*H130,2)</f>
        <v>5000</v>
      </c>
      <c r="BL130" s="18" t="s">
        <v>2631</v>
      </c>
      <c r="BM130" s="143" t="s">
        <v>2673</v>
      </c>
    </row>
    <row r="131" spans="2:65" s="12" customFormat="1">
      <c r="B131" s="159"/>
      <c r="D131" s="160" t="s">
        <v>158</v>
      </c>
      <c r="E131" s="161" t="s">
        <v>19</v>
      </c>
      <c r="F131" s="162" t="s">
        <v>2674</v>
      </c>
      <c r="H131" s="161" t="s">
        <v>19</v>
      </c>
      <c r="I131" s="163"/>
      <c r="L131" s="159"/>
      <c r="M131" s="164"/>
      <c r="T131" s="165"/>
      <c r="AT131" s="161" t="s">
        <v>158</v>
      </c>
      <c r="AU131" s="161" t="s">
        <v>81</v>
      </c>
      <c r="AV131" s="12" t="s">
        <v>79</v>
      </c>
      <c r="AW131" s="12" t="s">
        <v>33</v>
      </c>
      <c r="AX131" s="12" t="s">
        <v>72</v>
      </c>
      <c r="AY131" s="161" t="s">
        <v>143</v>
      </c>
    </row>
    <row r="132" spans="2:65" s="12" customFormat="1">
      <c r="B132" s="159"/>
      <c r="D132" s="160" t="s">
        <v>158</v>
      </c>
      <c r="E132" s="161" t="s">
        <v>19</v>
      </c>
      <c r="F132" s="162" t="s">
        <v>2675</v>
      </c>
      <c r="H132" s="161" t="s">
        <v>19</v>
      </c>
      <c r="I132" s="163"/>
      <c r="L132" s="159"/>
      <c r="M132" s="164"/>
      <c r="T132" s="165"/>
      <c r="AT132" s="161" t="s">
        <v>158</v>
      </c>
      <c r="AU132" s="161" t="s">
        <v>81</v>
      </c>
      <c r="AV132" s="12" t="s">
        <v>79</v>
      </c>
      <c r="AW132" s="12" t="s">
        <v>33</v>
      </c>
      <c r="AX132" s="12" t="s">
        <v>72</v>
      </c>
      <c r="AY132" s="161" t="s">
        <v>143</v>
      </c>
    </row>
    <row r="133" spans="2:65" s="13" customFormat="1">
      <c r="B133" s="166"/>
      <c r="D133" s="160" t="s">
        <v>158</v>
      </c>
      <c r="E133" s="167" t="s">
        <v>19</v>
      </c>
      <c r="F133" s="168" t="s">
        <v>79</v>
      </c>
      <c r="H133" s="169">
        <v>1</v>
      </c>
      <c r="I133" s="170"/>
      <c r="L133" s="166"/>
      <c r="M133" s="171"/>
      <c r="T133" s="172"/>
      <c r="AT133" s="167" t="s">
        <v>158</v>
      </c>
      <c r="AU133" s="167" t="s">
        <v>81</v>
      </c>
      <c r="AV133" s="13" t="s">
        <v>81</v>
      </c>
      <c r="AW133" s="13" t="s">
        <v>33</v>
      </c>
      <c r="AX133" s="13" t="s">
        <v>79</v>
      </c>
      <c r="AY133" s="167" t="s">
        <v>143</v>
      </c>
    </row>
    <row r="134" spans="2:65" s="1" customFormat="1" ht="16.5" customHeight="1">
      <c r="B134" s="33"/>
      <c r="C134" s="132" t="s">
        <v>200</v>
      </c>
      <c r="D134" s="132" t="s">
        <v>146</v>
      </c>
      <c r="E134" s="133" t="s">
        <v>2676</v>
      </c>
      <c r="F134" s="134" t="s">
        <v>2677</v>
      </c>
      <c r="G134" s="135" t="s">
        <v>320</v>
      </c>
      <c r="H134" s="136">
        <v>1</v>
      </c>
      <c r="I134" s="137">
        <v>5000</v>
      </c>
      <c r="J134" s="138">
        <f>ROUND(I134*H134,2)</f>
        <v>5000</v>
      </c>
      <c r="K134" s="134" t="s">
        <v>19</v>
      </c>
      <c r="L134" s="33"/>
      <c r="M134" s="139" t="s">
        <v>19</v>
      </c>
      <c r="N134" s="140" t="s">
        <v>43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2631</v>
      </c>
      <c r="AT134" s="143" t="s">
        <v>146</v>
      </c>
      <c r="AU134" s="143" t="s">
        <v>81</v>
      </c>
      <c r="AY134" s="18" t="s">
        <v>143</v>
      </c>
      <c r="BE134" s="144">
        <f>IF(N134="základní",J134,0)</f>
        <v>5000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79</v>
      </c>
      <c r="BK134" s="144">
        <f>ROUND(I134*H134,2)</f>
        <v>5000</v>
      </c>
      <c r="BL134" s="18" t="s">
        <v>2631</v>
      </c>
      <c r="BM134" s="143" t="s">
        <v>2678</v>
      </c>
    </row>
    <row r="135" spans="2:65" s="12" customFormat="1">
      <c r="B135" s="159"/>
      <c r="D135" s="160" t="s">
        <v>158</v>
      </c>
      <c r="E135" s="161" t="s">
        <v>19</v>
      </c>
      <c r="F135" s="162" t="s">
        <v>2679</v>
      </c>
      <c r="H135" s="161" t="s">
        <v>19</v>
      </c>
      <c r="I135" s="163"/>
      <c r="L135" s="159"/>
      <c r="M135" s="164"/>
      <c r="T135" s="165"/>
      <c r="AT135" s="161" t="s">
        <v>158</v>
      </c>
      <c r="AU135" s="161" t="s">
        <v>81</v>
      </c>
      <c r="AV135" s="12" t="s">
        <v>79</v>
      </c>
      <c r="AW135" s="12" t="s">
        <v>33</v>
      </c>
      <c r="AX135" s="12" t="s">
        <v>72</v>
      </c>
      <c r="AY135" s="161" t="s">
        <v>143</v>
      </c>
    </row>
    <row r="136" spans="2:65" s="12" customFormat="1">
      <c r="B136" s="159"/>
      <c r="D136" s="160" t="s">
        <v>158</v>
      </c>
      <c r="E136" s="161" t="s">
        <v>19</v>
      </c>
      <c r="F136" s="162" t="s">
        <v>2680</v>
      </c>
      <c r="H136" s="161" t="s">
        <v>19</v>
      </c>
      <c r="I136" s="163"/>
      <c r="L136" s="159"/>
      <c r="M136" s="164"/>
      <c r="T136" s="165"/>
      <c r="AT136" s="161" t="s">
        <v>158</v>
      </c>
      <c r="AU136" s="161" t="s">
        <v>81</v>
      </c>
      <c r="AV136" s="12" t="s">
        <v>79</v>
      </c>
      <c r="AW136" s="12" t="s">
        <v>33</v>
      </c>
      <c r="AX136" s="12" t="s">
        <v>72</v>
      </c>
      <c r="AY136" s="161" t="s">
        <v>143</v>
      </c>
    </row>
    <row r="137" spans="2:65" s="13" customFormat="1">
      <c r="B137" s="166"/>
      <c r="D137" s="160" t="s">
        <v>158</v>
      </c>
      <c r="E137" s="167" t="s">
        <v>19</v>
      </c>
      <c r="F137" s="168" t="s">
        <v>79</v>
      </c>
      <c r="H137" s="169">
        <v>1</v>
      </c>
      <c r="I137" s="170"/>
      <c r="L137" s="166"/>
      <c r="M137" s="171"/>
      <c r="T137" s="172"/>
      <c r="AT137" s="167" t="s">
        <v>158</v>
      </c>
      <c r="AU137" s="167" t="s">
        <v>81</v>
      </c>
      <c r="AV137" s="13" t="s">
        <v>81</v>
      </c>
      <c r="AW137" s="13" t="s">
        <v>33</v>
      </c>
      <c r="AX137" s="13" t="s">
        <v>79</v>
      </c>
      <c r="AY137" s="167" t="s">
        <v>143</v>
      </c>
    </row>
    <row r="138" spans="2:65" s="1" customFormat="1" ht="16.5" customHeight="1">
      <c r="B138" s="33"/>
      <c r="C138" s="132" t="s">
        <v>8</v>
      </c>
      <c r="D138" s="132" t="s">
        <v>146</v>
      </c>
      <c r="E138" s="133" t="s">
        <v>2681</v>
      </c>
      <c r="F138" s="134" t="s">
        <v>2682</v>
      </c>
      <c r="G138" s="135" t="s">
        <v>320</v>
      </c>
      <c r="H138" s="136">
        <v>1</v>
      </c>
      <c r="I138" s="137">
        <v>30000</v>
      </c>
      <c r="J138" s="138">
        <f>ROUND(I138*H138,2)</f>
        <v>30000</v>
      </c>
      <c r="K138" s="134" t="s">
        <v>19</v>
      </c>
      <c r="L138" s="33"/>
      <c r="M138" s="139" t="s">
        <v>19</v>
      </c>
      <c r="N138" s="140" t="s">
        <v>43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2631</v>
      </c>
      <c r="AT138" s="143" t="s">
        <v>146</v>
      </c>
      <c r="AU138" s="143" t="s">
        <v>81</v>
      </c>
      <c r="AY138" s="18" t="s">
        <v>143</v>
      </c>
      <c r="BE138" s="144">
        <f>IF(N138="základní",J138,0)</f>
        <v>30000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79</v>
      </c>
      <c r="BK138" s="144">
        <f>ROUND(I138*H138,2)</f>
        <v>30000</v>
      </c>
      <c r="BL138" s="18" t="s">
        <v>2631</v>
      </c>
      <c r="BM138" s="143" t="s">
        <v>2683</v>
      </c>
    </row>
    <row r="139" spans="2:65" s="12" customFormat="1">
      <c r="B139" s="159"/>
      <c r="D139" s="160" t="s">
        <v>158</v>
      </c>
      <c r="E139" s="161" t="s">
        <v>19</v>
      </c>
      <c r="F139" s="162" t="s">
        <v>2633</v>
      </c>
      <c r="H139" s="161" t="s">
        <v>19</v>
      </c>
      <c r="I139" s="163"/>
      <c r="L139" s="159"/>
      <c r="M139" s="164"/>
      <c r="T139" s="165"/>
      <c r="AT139" s="161" t="s">
        <v>158</v>
      </c>
      <c r="AU139" s="161" t="s">
        <v>81</v>
      </c>
      <c r="AV139" s="12" t="s">
        <v>79</v>
      </c>
      <c r="AW139" s="12" t="s">
        <v>33</v>
      </c>
      <c r="AX139" s="12" t="s">
        <v>72</v>
      </c>
      <c r="AY139" s="161" t="s">
        <v>143</v>
      </c>
    </row>
    <row r="140" spans="2:65" s="12" customFormat="1">
      <c r="B140" s="159"/>
      <c r="D140" s="160" t="s">
        <v>158</v>
      </c>
      <c r="E140" s="161" t="s">
        <v>19</v>
      </c>
      <c r="F140" s="162" t="s">
        <v>2634</v>
      </c>
      <c r="H140" s="161" t="s">
        <v>19</v>
      </c>
      <c r="I140" s="163"/>
      <c r="L140" s="159"/>
      <c r="M140" s="164"/>
      <c r="T140" s="165"/>
      <c r="AT140" s="161" t="s">
        <v>158</v>
      </c>
      <c r="AU140" s="161" t="s">
        <v>81</v>
      </c>
      <c r="AV140" s="12" t="s">
        <v>79</v>
      </c>
      <c r="AW140" s="12" t="s">
        <v>33</v>
      </c>
      <c r="AX140" s="12" t="s">
        <v>72</v>
      </c>
      <c r="AY140" s="161" t="s">
        <v>143</v>
      </c>
    </row>
    <row r="141" spans="2:65" s="12" customFormat="1">
      <c r="B141" s="159"/>
      <c r="D141" s="160" t="s">
        <v>158</v>
      </c>
      <c r="E141" s="161" t="s">
        <v>19</v>
      </c>
      <c r="F141" s="162" t="s">
        <v>2684</v>
      </c>
      <c r="H141" s="161" t="s">
        <v>19</v>
      </c>
      <c r="I141" s="163"/>
      <c r="L141" s="159"/>
      <c r="M141" s="164"/>
      <c r="T141" s="165"/>
      <c r="AT141" s="161" t="s">
        <v>158</v>
      </c>
      <c r="AU141" s="161" t="s">
        <v>81</v>
      </c>
      <c r="AV141" s="12" t="s">
        <v>79</v>
      </c>
      <c r="AW141" s="12" t="s">
        <v>33</v>
      </c>
      <c r="AX141" s="12" t="s">
        <v>72</v>
      </c>
      <c r="AY141" s="161" t="s">
        <v>143</v>
      </c>
    </row>
    <row r="142" spans="2:65" s="13" customFormat="1">
      <c r="B142" s="166"/>
      <c r="D142" s="160" t="s">
        <v>158</v>
      </c>
      <c r="E142" s="167" t="s">
        <v>19</v>
      </c>
      <c r="F142" s="168" t="s">
        <v>79</v>
      </c>
      <c r="H142" s="169">
        <v>1</v>
      </c>
      <c r="I142" s="170"/>
      <c r="L142" s="166"/>
      <c r="M142" s="171"/>
      <c r="T142" s="172"/>
      <c r="AT142" s="167" t="s">
        <v>158</v>
      </c>
      <c r="AU142" s="167" t="s">
        <v>81</v>
      </c>
      <c r="AV142" s="13" t="s">
        <v>81</v>
      </c>
      <c r="AW142" s="13" t="s">
        <v>33</v>
      </c>
      <c r="AX142" s="13" t="s">
        <v>79</v>
      </c>
      <c r="AY142" s="167" t="s">
        <v>143</v>
      </c>
    </row>
    <row r="143" spans="2:65" s="1" customFormat="1" ht="16.5" customHeight="1">
      <c r="B143" s="33"/>
      <c r="C143" s="132" t="s">
        <v>208</v>
      </c>
      <c r="D143" s="132" t="s">
        <v>146</v>
      </c>
      <c r="E143" s="133" t="s">
        <v>2685</v>
      </c>
      <c r="F143" s="134" t="s">
        <v>2686</v>
      </c>
      <c r="G143" s="135" t="s">
        <v>320</v>
      </c>
      <c r="H143" s="136">
        <v>1</v>
      </c>
      <c r="I143" s="137">
        <v>10000</v>
      </c>
      <c r="J143" s="138">
        <f>ROUND(I143*H143,2)</f>
        <v>10000</v>
      </c>
      <c r="K143" s="134" t="s">
        <v>19</v>
      </c>
      <c r="L143" s="33"/>
      <c r="M143" s="139" t="s">
        <v>19</v>
      </c>
      <c r="N143" s="140" t="s">
        <v>43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2631</v>
      </c>
      <c r="AT143" s="143" t="s">
        <v>146</v>
      </c>
      <c r="AU143" s="143" t="s">
        <v>81</v>
      </c>
      <c r="AY143" s="18" t="s">
        <v>143</v>
      </c>
      <c r="BE143" s="144">
        <f>IF(N143="základní",J143,0)</f>
        <v>10000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79</v>
      </c>
      <c r="BK143" s="144">
        <f>ROUND(I143*H143,2)</f>
        <v>10000</v>
      </c>
      <c r="BL143" s="18" t="s">
        <v>2631</v>
      </c>
      <c r="BM143" s="143" t="s">
        <v>2687</v>
      </c>
    </row>
    <row r="144" spans="2:65" s="12" customFormat="1">
      <c r="B144" s="159"/>
      <c r="D144" s="160" t="s">
        <v>158</v>
      </c>
      <c r="E144" s="161" t="s">
        <v>19</v>
      </c>
      <c r="F144" s="162" t="s">
        <v>2633</v>
      </c>
      <c r="H144" s="161" t="s">
        <v>19</v>
      </c>
      <c r="I144" s="163"/>
      <c r="L144" s="159"/>
      <c r="M144" s="164"/>
      <c r="T144" s="165"/>
      <c r="AT144" s="161" t="s">
        <v>158</v>
      </c>
      <c r="AU144" s="161" t="s">
        <v>81</v>
      </c>
      <c r="AV144" s="12" t="s">
        <v>79</v>
      </c>
      <c r="AW144" s="12" t="s">
        <v>33</v>
      </c>
      <c r="AX144" s="12" t="s">
        <v>72</v>
      </c>
      <c r="AY144" s="161" t="s">
        <v>143</v>
      </c>
    </row>
    <row r="145" spans="2:65" s="12" customFormat="1">
      <c r="B145" s="159"/>
      <c r="D145" s="160" t="s">
        <v>158</v>
      </c>
      <c r="E145" s="161" t="s">
        <v>19</v>
      </c>
      <c r="F145" s="162" t="s">
        <v>2634</v>
      </c>
      <c r="H145" s="161" t="s">
        <v>19</v>
      </c>
      <c r="I145" s="163"/>
      <c r="L145" s="159"/>
      <c r="M145" s="164"/>
      <c r="T145" s="165"/>
      <c r="AT145" s="161" t="s">
        <v>158</v>
      </c>
      <c r="AU145" s="161" t="s">
        <v>81</v>
      </c>
      <c r="AV145" s="12" t="s">
        <v>79</v>
      </c>
      <c r="AW145" s="12" t="s">
        <v>33</v>
      </c>
      <c r="AX145" s="12" t="s">
        <v>72</v>
      </c>
      <c r="AY145" s="161" t="s">
        <v>143</v>
      </c>
    </row>
    <row r="146" spans="2:65" s="12" customFormat="1">
      <c r="B146" s="159"/>
      <c r="D146" s="160" t="s">
        <v>158</v>
      </c>
      <c r="E146" s="161" t="s">
        <v>19</v>
      </c>
      <c r="F146" s="162" t="s">
        <v>2688</v>
      </c>
      <c r="H146" s="161" t="s">
        <v>19</v>
      </c>
      <c r="I146" s="163"/>
      <c r="L146" s="159"/>
      <c r="M146" s="164"/>
      <c r="T146" s="165"/>
      <c r="AT146" s="161" t="s">
        <v>158</v>
      </c>
      <c r="AU146" s="161" t="s">
        <v>81</v>
      </c>
      <c r="AV146" s="12" t="s">
        <v>79</v>
      </c>
      <c r="AW146" s="12" t="s">
        <v>33</v>
      </c>
      <c r="AX146" s="12" t="s">
        <v>72</v>
      </c>
      <c r="AY146" s="161" t="s">
        <v>143</v>
      </c>
    </row>
    <row r="147" spans="2:65" s="13" customFormat="1">
      <c r="B147" s="166"/>
      <c r="D147" s="160" t="s">
        <v>158</v>
      </c>
      <c r="E147" s="167" t="s">
        <v>19</v>
      </c>
      <c r="F147" s="168" t="s">
        <v>79</v>
      </c>
      <c r="H147" s="169">
        <v>1</v>
      </c>
      <c r="I147" s="170"/>
      <c r="L147" s="166"/>
      <c r="M147" s="171"/>
      <c r="T147" s="172"/>
      <c r="AT147" s="167" t="s">
        <v>158</v>
      </c>
      <c r="AU147" s="167" t="s">
        <v>81</v>
      </c>
      <c r="AV147" s="13" t="s">
        <v>81</v>
      </c>
      <c r="AW147" s="13" t="s">
        <v>33</v>
      </c>
      <c r="AX147" s="13" t="s">
        <v>79</v>
      </c>
      <c r="AY147" s="167" t="s">
        <v>143</v>
      </c>
    </row>
    <row r="148" spans="2:65" s="11" customFormat="1" ht="22.8" customHeight="1">
      <c r="B148" s="120"/>
      <c r="D148" s="121" t="s">
        <v>71</v>
      </c>
      <c r="E148" s="130" t="s">
        <v>2689</v>
      </c>
      <c r="F148" s="130" t="s">
        <v>2690</v>
      </c>
      <c r="I148" s="123"/>
      <c r="J148" s="131">
        <f>BK148</f>
        <v>190000</v>
      </c>
      <c r="L148" s="120"/>
      <c r="M148" s="125"/>
      <c r="P148" s="126">
        <f>SUM(P149:P203)</f>
        <v>0</v>
      </c>
      <c r="R148" s="126">
        <f>SUM(R149:R203)</f>
        <v>0</v>
      </c>
      <c r="T148" s="127">
        <f>SUM(T149:T203)</f>
        <v>0</v>
      </c>
      <c r="AR148" s="121" t="s">
        <v>172</v>
      </c>
      <c r="AT148" s="128" t="s">
        <v>71</v>
      </c>
      <c r="AU148" s="128" t="s">
        <v>79</v>
      </c>
      <c r="AY148" s="121" t="s">
        <v>143</v>
      </c>
      <c r="BK148" s="129">
        <f>SUM(BK149:BK203)</f>
        <v>190000</v>
      </c>
    </row>
    <row r="149" spans="2:65" s="1" customFormat="1" ht="16.5" customHeight="1">
      <c r="B149" s="33"/>
      <c r="C149" s="132" t="s">
        <v>213</v>
      </c>
      <c r="D149" s="132" t="s">
        <v>146</v>
      </c>
      <c r="E149" s="133" t="s">
        <v>2691</v>
      </c>
      <c r="F149" s="134" t="s">
        <v>2692</v>
      </c>
      <c r="G149" s="135" t="s">
        <v>320</v>
      </c>
      <c r="H149" s="136">
        <v>1</v>
      </c>
      <c r="I149" s="137">
        <v>20000</v>
      </c>
      <c r="J149" s="138">
        <f>ROUND(I149*H149,2)</f>
        <v>20000</v>
      </c>
      <c r="K149" s="134" t="s">
        <v>19</v>
      </c>
      <c r="L149" s="33"/>
      <c r="M149" s="139" t="s">
        <v>19</v>
      </c>
      <c r="N149" s="140" t="s">
        <v>43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2631</v>
      </c>
      <c r="AT149" s="143" t="s">
        <v>146</v>
      </c>
      <c r="AU149" s="143" t="s">
        <v>81</v>
      </c>
      <c r="AY149" s="18" t="s">
        <v>143</v>
      </c>
      <c r="BE149" s="144">
        <f>IF(N149="základní",J149,0)</f>
        <v>20000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79</v>
      </c>
      <c r="BK149" s="144">
        <f>ROUND(I149*H149,2)</f>
        <v>20000</v>
      </c>
      <c r="BL149" s="18" t="s">
        <v>2631</v>
      </c>
      <c r="BM149" s="143" t="s">
        <v>2693</v>
      </c>
    </row>
    <row r="150" spans="2:65" s="12" customFormat="1">
      <c r="B150" s="159"/>
      <c r="D150" s="160" t="s">
        <v>158</v>
      </c>
      <c r="E150" s="161" t="s">
        <v>19</v>
      </c>
      <c r="F150" s="162" t="s">
        <v>2633</v>
      </c>
      <c r="H150" s="161" t="s">
        <v>19</v>
      </c>
      <c r="I150" s="163"/>
      <c r="L150" s="159"/>
      <c r="M150" s="164"/>
      <c r="T150" s="165"/>
      <c r="AT150" s="161" t="s">
        <v>158</v>
      </c>
      <c r="AU150" s="161" t="s">
        <v>81</v>
      </c>
      <c r="AV150" s="12" t="s">
        <v>79</v>
      </c>
      <c r="AW150" s="12" t="s">
        <v>33</v>
      </c>
      <c r="AX150" s="12" t="s">
        <v>72</v>
      </c>
      <c r="AY150" s="161" t="s">
        <v>143</v>
      </c>
    </row>
    <row r="151" spans="2:65" s="12" customFormat="1">
      <c r="B151" s="159"/>
      <c r="D151" s="160" t="s">
        <v>158</v>
      </c>
      <c r="E151" s="161" t="s">
        <v>19</v>
      </c>
      <c r="F151" s="162" t="s">
        <v>2634</v>
      </c>
      <c r="H151" s="161" t="s">
        <v>19</v>
      </c>
      <c r="I151" s="163"/>
      <c r="L151" s="159"/>
      <c r="M151" s="164"/>
      <c r="T151" s="165"/>
      <c r="AT151" s="161" t="s">
        <v>158</v>
      </c>
      <c r="AU151" s="161" t="s">
        <v>81</v>
      </c>
      <c r="AV151" s="12" t="s">
        <v>79</v>
      </c>
      <c r="AW151" s="12" t="s">
        <v>33</v>
      </c>
      <c r="AX151" s="12" t="s">
        <v>72</v>
      </c>
      <c r="AY151" s="161" t="s">
        <v>143</v>
      </c>
    </row>
    <row r="152" spans="2:65" s="12" customFormat="1">
      <c r="B152" s="159"/>
      <c r="D152" s="160" t="s">
        <v>158</v>
      </c>
      <c r="E152" s="161" t="s">
        <v>19</v>
      </c>
      <c r="F152" s="162" t="s">
        <v>2694</v>
      </c>
      <c r="H152" s="161" t="s">
        <v>19</v>
      </c>
      <c r="I152" s="163"/>
      <c r="L152" s="159"/>
      <c r="M152" s="164"/>
      <c r="T152" s="165"/>
      <c r="AT152" s="161" t="s">
        <v>158</v>
      </c>
      <c r="AU152" s="161" t="s">
        <v>81</v>
      </c>
      <c r="AV152" s="12" t="s">
        <v>79</v>
      </c>
      <c r="AW152" s="12" t="s">
        <v>33</v>
      </c>
      <c r="AX152" s="12" t="s">
        <v>72</v>
      </c>
      <c r="AY152" s="161" t="s">
        <v>143</v>
      </c>
    </row>
    <row r="153" spans="2:65" s="13" customFormat="1">
      <c r="B153" s="166"/>
      <c r="D153" s="160" t="s">
        <v>158</v>
      </c>
      <c r="E153" s="167" t="s">
        <v>19</v>
      </c>
      <c r="F153" s="168" t="s">
        <v>79</v>
      </c>
      <c r="H153" s="169">
        <v>1</v>
      </c>
      <c r="I153" s="170"/>
      <c r="L153" s="166"/>
      <c r="M153" s="171"/>
      <c r="T153" s="172"/>
      <c r="AT153" s="167" t="s">
        <v>158</v>
      </c>
      <c r="AU153" s="167" t="s">
        <v>81</v>
      </c>
      <c r="AV153" s="13" t="s">
        <v>81</v>
      </c>
      <c r="AW153" s="13" t="s">
        <v>33</v>
      </c>
      <c r="AX153" s="13" t="s">
        <v>79</v>
      </c>
      <c r="AY153" s="167" t="s">
        <v>143</v>
      </c>
    </row>
    <row r="154" spans="2:65" s="1" customFormat="1" ht="16.5" customHeight="1">
      <c r="B154" s="33"/>
      <c r="C154" s="132" t="s">
        <v>218</v>
      </c>
      <c r="D154" s="132" t="s">
        <v>146</v>
      </c>
      <c r="E154" s="133" t="s">
        <v>2695</v>
      </c>
      <c r="F154" s="134" t="s">
        <v>2696</v>
      </c>
      <c r="G154" s="135" t="s">
        <v>320</v>
      </c>
      <c r="H154" s="136">
        <v>1</v>
      </c>
      <c r="I154" s="137">
        <v>20000</v>
      </c>
      <c r="J154" s="138">
        <f>ROUND(I154*H154,2)</f>
        <v>20000</v>
      </c>
      <c r="K154" s="134" t="s">
        <v>19</v>
      </c>
      <c r="L154" s="33"/>
      <c r="M154" s="139" t="s">
        <v>19</v>
      </c>
      <c r="N154" s="140" t="s">
        <v>43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2631</v>
      </c>
      <c r="AT154" s="143" t="s">
        <v>146</v>
      </c>
      <c r="AU154" s="143" t="s">
        <v>81</v>
      </c>
      <c r="AY154" s="18" t="s">
        <v>143</v>
      </c>
      <c r="BE154" s="144">
        <f>IF(N154="základní",J154,0)</f>
        <v>20000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79</v>
      </c>
      <c r="BK154" s="144">
        <f>ROUND(I154*H154,2)</f>
        <v>20000</v>
      </c>
      <c r="BL154" s="18" t="s">
        <v>2631</v>
      </c>
      <c r="BM154" s="143" t="s">
        <v>2697</v>
      </c>
    </row>
    <row r="155" spans="2:65" s="12" customFormat="1">
      <c r="B155" s="159"/>
      <c r="D155" s="160" t="s">
        <v>158</v>
      </c>
      <c r="E155" s="161" t="s">
        <v>19</v>
      </c>
      <c r="F155" s="162" t="s">
        <v>2633</v>
      </c>
      <c r="H155" s="161" t="s">
        <v>19</v>
      </c>
      <c r="I155" s="163"/>
      <c r="L155" s="159"/>
      <c r="M155" s="164"/>
      <c r="T155" s="165"/>
      <c r="AT155" s="161" t="s">
        <v>158</v>
      </c>
      <c r="AU155" s="161" t="s">
        <v>81</v>
      </c>
      <c r="AV155" s="12" t="s">
        <v>79</v>
      </c>
      <c r="AW155" s="12" t="s">
        <v>33</v>
      </c>
      <c r="AX155" s="12" t="s">
        <v>72</v>
      </c>
      <c r="AY155" s="161" t="s">
        <v>143</v>
      </c>
    </row>
    <row r="156" spans="2:65" s="12" customFormat="1">
      <c r="B156" s="159"/>
      <c r="D156" s="160" t="s">
        <v>158</v>
      </c>
      <c r="E156" s="161" t="s">
        <v>19</v>
      </c>
      <c r="F156" s="162" t="s">
        <v>2634</v>
      </c>
      <c r="H156" s="161" t="s">
        <v>19</v>
      </c>
      <c r="I156" s="163"/>
      <c r="L156" s="159"/>
      <c r="M156" s="164"/>
      <c r="T156" s="165"/>
      <c r="AT156" s="161" t="s">
        <v>158</v>
      </c>
      <c r="AU156" s="161" t="s">
        <v>81</v>
      </c>
      <c r="AV156" s="12" t="s">
        <v>79</v>
      </c>
      <c r="AW156" s="12" t="s">
        <v>33</v>
      </c>
      <c r="AX156" s="12" t="s">
        <v>72</v>
      </c>
      <c r="AY156" s="161" t="s">
        <v>143</v>
      </c>
    </row>
    <row r="157" spans="2:65" s="12" customFormat="1">
      <c r="B157" s="159"/>
      <c r="D157" s="160" t="s">
        <v>158</v>
      </c>
      <c r="E157" s="161" t="s">
        <v>19</v>
      </c>
      <c r="F157" s="162" t="s">
        <v>2694</v>
      </c>
      <c r="H157" s="161" t="s">
        <v>19</v>
      </c>
      <c r="I157" s="163"/>
      <c r="L157" s="159"/>
      <c r="M157" s="164"/>
      <c r="T157" s="165"/>
      <c r="AT157" s="161" t="s">
        <v>158</v>
      </c>
      <c r="AU157" s="161" t="s">
        <v>81</v>
      </c>
      <c r="AV157" s="12" t="s">
        <v>79</v>
      </c>
      <c r="AW157" s="12" t="s">
        <v>33</v>
      </c>
      <c r="AX157" s="12" t="s">
        <v>72</v>
      </c>
      <c r="AY157" s="161" t="s">
        <v>143</v>
      </c>
    </row>
    <row r="158" spans="2:65" s="13" customFormat="1">
      <c r="B158" s="166"/>
      <c r="D158" s="160" t="s">
        <v>158</v>
      </c>
      <c r="E158" s="167" t="s">
        <v>19</v>
      </c>
      <c r="F158" s="168" t="s">
        <v>79</v>
      </c>
      <c r="H158" s="169">
        <v>1</v>
      </c>
      <c r="I158" s="170"/>
      <c r="L158" s="166"/>
      <c r="M158" s="171"/>
      <c r="T158" s="172"/>
      <c r="AT158" s="167" t="s">
        <v>158</v>
      </c>
      <c r="AU158" s="167" t="s">
        <v>81</v>
      </c>
      <c r="AV158" s="13" t="s">
        <v>81</v>
      </c>
      <c r="AW158" s="13" t="s">
        <v>33</v>
      </c>
      <c r="AX158" s="13" t="s">
        <v>79</v>
      </c>
      <c r="AY158" s="167" t="s">
        <v>143</v>
      </c>
    </row>
    <row r="159" spans="2:65" s="1" customFormat="1" ht="16.5" customHeight="1">
      <c r="B159" s="33"/>
      <c r="C159" s="132" t="s">
        <v>223</v>
      </c>
      <c r="D159" s="132" t="s">
        <v>146</v>
      </c>
      <c r="E159" s="133" t="s">
        <v>2698</v>
      </c>
      <c r="F159" s="134" t="s">
        <v>2699</v>
      </c>
      <c r="G159" s="135" t="s">
        <v>320</v>
      </c>
      <c r="H159" s="136">
        <v>1</v>
      </c>
      <c r="I159" s="137">
        <v>20000</v>
      </c>
      <c r="J159" s="138">
        <f>ROUND(I159*H159,2)</f>
        <v>20000</v>
      </c>
      <c r="K159" s="134" t="s">
        <v>19</v>
      </c>
      <c r="L159" s="33"/>
      <c r="M159" s="139" t="s">
        <v>19</v>
      </c>
      <c r="N159" s="140" t="s">
        <v>43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2631</v>
      </c>
      <c r="AT159" s="143" t="s">
        <v>146</v>
      </c>
      <c r="AU159" s="143" t="s">
        <v>81</v>
      </c>
      <c r="AY159" s="18" t="s">
        <v>143</v>
      </c>
      <c r="BE159" s="144">
        <f>IF(N159="základní",J159,0)</f>
        <v>20000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79</v>
      </c>
      <c r="BK159" s="144">
        <f>ROUND(I159*H159,2)</f>
        <v>20000</v>
      </c>
      <c r="BL159" s="18" t="s">
        <v>2631</v>
      </c>
      <c r="BM159" s="143" t="s">
        <v>2700</v>
      </c>
    </row>
    <row r="160" spans="2:65" s="12" customFormat="1">
      <c r="B160" s="159"/>
      <c r="D160" s="160" t="s">
        <v>158</v>
      </c>
      <c r="E160" s="161" t="s">
        <v>19</v>
      </c>
      <c r="F160" s="162" t="s">
        <v>2633</v>
      </c>
      <c r="H160" s="161" t="s">
        <v>19</v>
      </c>
      <c r="I160" s="163"/>
      <c r="L160" s="159"/>
      <c r="M160" s="164"/>
      <c r="T160" s="165"/>
      <c r="AT160" s="161" t="s">
        <v>158</v>
      </c>
      <c r="AU160" s="161" t="s">
        <v>81</v>
      </c>
      <c r="AV160" s="12" t="s">
        <v>79</v>
      </c>
      <c r="AW160" s="12" t="s">
        <v>33</v>
      </c>
      <c r="AX160" s="12" t="s">
        <v>72</v>
      </c>
      <c r="AY160" s="161" t="s">
        <v>143</v>
      </c>
    </row>
    <row r="161" spans="2:65" s="12" customFormat="1">
      <c r="B161" s="159"/>
      <c r="D161" s="160" t="s">
        <v>158</v>
      </c>
      <c r="E161" s="161" t="s">
        <v>19</v>
      </c>
      <c r="F161" s="162" t="s">
        <v>2634</v>
      </c>
      <c r="H161" s="161" t="s">
        <v>19</v>
      </c>
      <c r="I161" s="163"/>
      <c r="L161" s="159"/>
      <c r="M161" s="164"/>
      <c r="T161" s="165"/>
      <c r="AT161" s="161" t="s">
        <v>158</v>
      </c>
      <c r="AU161" s="161" t="s">
        <v>81</v>
      </c>
      <c r="AV161" s="12" t="s">
        <v>79</v>
      </c>
      <c r="AW161" s="12" t="s">
        <v>33</v>
      </c>
      <c r="AX161" s="12" t="s">
        <v>72</v>
      </c>
      <c r="AY161" s="161" t="s">
        <v>143</v>
      </c>
    </row>
    <row r="162" spans="2:65" s="12" customFormat="1">
      <c r="B162" s="159"/>
      <c r="D162" s="160" t="s">
        <v>158</v>
      </c>
      <c r="E162" s="161" t="s">
        <v>19</v>
      </c>
      <c r="F162" s="162" t="s">
        <v>2694</v>
      </c>
      <c r="H162" s="161" t="s">
        <v>19</v>
      </c>
      <c r="I162" s="163"/>
      <c r="L162" s="159"/>
      <c r="M162" s="164"/>
      <c r="T162" s="165"/>
      <c r="AT162" s="161" t="s">
        <v>158</v>
      </c>
      <c r="AU162" s="161" t="s">
        <v>81</v>
      </c>
      <c r="AV162" s="12" t="s">
        <v>79</v>
      </c>
      <c r="AW162" s="12" t="s">
        <v>33</v>
      </c>
      <c r="AX162" s="12" t="s">
        <v>72</v>
      </c>
      <c r="AY162" s="161" t="s">
        <v>143</v>
      </c>
    </row>
    <row r="163" spans="2:65" s="13" customFormat="1">
      <c r="B163" s="166"/>
      <c r="D163" s="160" t="s">
        <v>158</v>
      </c>
      <c r="E163" s="167" t="s">
        <v>19</v>
      </c>
      <c r="F163" s="168" t="s">
        <v>79</v>
      </c>
      <c r="H163" s="169">
        <v>1</v>
      </c>
      <c r="I163" s="170"/>
      <c r="L163" s="166"/>
      <c r="M163" s="171"/>
      <c r="T163" s="172"/>
      <c r="AT163" s="167" t="s">
        <v>158</v>
      </c>
      <c r="AU163" s="167" t="s">
        <v>81</v>
      </c>
      <c r="AV163" s="13" t="s">
        <v>81</v>
      </c>
      <c r="AW163" s="13" t="s">
        <v>33</v>
      </c>
      <c r="AX163" s="13" t="s">
        <v>79</v>
      </c>
      <c r="AY163" s="167" t="s">
        <v>143</v>
      </c>
    </row>
    <row r="164" spans="2:65" s="1" customFormat="1" ht="16.5" customHeight="1">
      <c r="B164" s="33"/>
      <c r="C164" s="132" t="s">
        <v>228</v>
      </c>
      <c r="D164" s="132" t="s">
        <v>146</v>
      </c>
      <c r="E164" s="133" t="s">
        <v>2701</v>
      </c>
      <c r="F164" s="134" t="s">
        <v>2702</v>
      </c>
      <c r="G164" s="135" t="s">
        <v>320</v>
      </c>
      <c r="H164" s="136">
        <v>1</v>
      </c>
      <c r="I164" s="137">
        <v>1000</v>
      </c>
      <c r="J164" s="138">
        <f>ROUND(I164*H164,2)</f>
        <v>1000</v>
      </c>
      <c r="K164" s="134" t="s">
        <v>19</v>
      </c>
      <c r="L164" s="33"/>
      <c r="M164" s="139" t="s">
        <v>19</v>
      </c>
      <c r="N164" s="140" t="s">
        <v>43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2631</v>
      </c>
      <c r="AT164" s="143" t="s">
        <v>146</v>
      </c>
      <c r="AU164" s="143" t="s">
        <v>81</v>
      </c>
      <c r="AY164" s="18" t="s">
        <v>143</v>
      </c>
      <c r="BE164" s="144">
        <f>IF(N164="základní",J164,0)</f>
        <v>1000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79</v>
      </c>
      <c r="BK164" s="144">
        <f>ROUND(I164*H164,2)</f>
        <v>1000</v>
      </c>
      <c r="BL164" s="18" t="s">
        <v>2631</v>
      </c>
      <c r="BM164" s="143" t="s">
        <v>2703</v>
      </c>
    </row>
    <row r="165" spans="2:65" s="12" customFormat="1">
      <c r="B165" s="159"/>
      <c r="D165" s="160" t="s">
        <v>158</v>
      </c>
      <c r="E165" s="161" t="s">
        <v>19</v>
      </c>
      <c r="F165" s="162" t="s">
        <v>2633</v>
      </c>
      <c r="H165" s="161" t="s">
        <v>19</v>
      </c>
      <c r="I165" s="163"/>
      <c r="L165" s="159"/>
      <c r="M165" s="164"/>
      <c r="T165" s="165"/>
      <c r="AT165" s="161" t="s">
        <v>158</v>
      </c>
      <c r="AU165" s="161" t="s">
        <v>81</v>
      </c>
      <c r="AV165" s="12" t="s">
        <v>79</v>
      </c>
      <c r="AW165" s="12" t="s">
        <v>33</v>
      </c>
      <c r="AX165" s="12" t="s">
        <v>72</v>
      </c>
      <c r="AY165" s="161" t="s">
        <v>143</v>
      </c>
    </row>
    <row r="166" spans="2:65" s="12" customFormat="1">
      <c r="B166" s="159"/>
      <c r="D166" s="160" t="s">
        <v>158</v>
      </c>
      <c r="E166" s="161" t="s">
        <v>19</v>
      </c>
      <c r="F166" s="162" t="s">
        <v>2634</v>
      </c>
      <c r="H166" s="161" t="s">
        <v>19</v>
      </c>
      <c r="I166" s="163"/>
      <c r="L166" s="159"/>
      <c r="M166" s="164"/>
      <c r="T166" s="165"/>
      <c r="AT166" s="161" t="s">
        <v>158</v>
      </c>
      <c r="AU166" s="161" t="s">
        <v>81</v>
      </c>
      <c r="AV166" s="12" t="s">
        <v>79</v>
      </c>
      <c r="AW166" s="12" t="s">
        <v>33</v>
      </c>
      <c r="AX166" s="12" t="s">
        <v>72</v>
      </c>
      <c r="AY166" s="161" t="s">
        <v>143</v>
      </c>
    </row>
    <row r="167" spans="2:65" s="12" customFormat="1">
      <c r="B167" s="159"/>
      <c r="D167" s="160" t="s">
        <v>158</v>
      </c>
      <c r="E167" s="161" t="s">
        <v>19</v>
      </c>
      <c r="F167" s="162" t="s">
        <v>2694</v>
      </c>
      <c r="H167" s="161" t="s">
        <v>19</v>
      </c>
      <c r="I167" s="163"/>
      <c r="L167" s="159"/>
      <c r="M167" s="164"/>
      <c r="T167" s="165"/>
      <c r="AT167" s="161" t="s">
        <v>158</v>
      </c>
      <c r="AU167" s="161" t="s">
        <v>81</v>
      </c>
      <c r="AV167" s="12" t="s">
        <v>79</v>
      </c>
      <c r="AW167" s="12" t="s">
        <v>33</v>
      </c>
      <c r="AX167" s="12" t="s">
        <v>72</v>
      </c>
      <c r="AY167" s="161" t="s">
        <v>143</v>
      </c>
    </row>
    <row r="168" spans="2:65" s="13" customFormat="1">
      <c r="B168" s="166"/>
      <c r="D168" s="160" t="s">
        <v>158</v>
      </c>
      <c r="E168" s="167" t="s">
        <v>19</v>
      </c>
      <c r="F168" s="168" t="s">
        <v>79</v>
      </c>
      <c r="H168" s="169">
        <v>1</v>
      </c>
      <c r="I168" s="170"/>
      <c r="L168" s="166"/>
      <c r="M168" s="171"/>
      <c r="T168" s="172"/>
      <c r="AT168" s="167" t="s">
        <v>158</v>
      </c>
      <c r="AU168" s="167" t="s">
        <v>81</v>
      </c>
      <c r="AV168" s="13" t="s">
        <v>81</v>
      </c>
      <c r="AW168" s="13" t="s">
        <v>33</v>
      </c>
      <c r="AX168" s="13" t="s">
        <v>79</v>
      </c>
      <c r="AY168" s="167" t="s">
        <v>143</v>
      </c>
    </row>
    <row r="169" spans="2:65" s="1" customFormat="1" ht="16.5" customHeight="1">
      <c r="B169" s="33"/>
      <c r="C169" s="132" t="s">
        <v>233</v>
      </c>
      <c r="D169" s="132" t="s">
        <v>146</v>
      </c>
      <c r="E169" s="133" t="s">
        <v>2704</v>
      </c>
      <c r="F169" s="134" t="s">
        <v>2705</v>
      </c>
      <c r="G169" s="135" t="s">
        <v>320</v>
      </c>
      <c r="H169" s="136">
        <v>1</v>
      </c>
      <c r="I169" s="137">
        <v>10000</v>
      </c>
      <c r="J169" s="138">
        <f>ROUND(I169*H169,2)</f>
        <v>10000</v>
      </c>
      <c r="K169" s="134" t="s">
        <v>19</v>
      </c>
      <c r="L169" s="33"/>
      <c r="M169" s="139" t="s">
        <v>19</v>
      </c>
      <c r="N169" s="140" t="s">
        <v>43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2631</v>
      </c>
      <c r="AT169" s="143" t="s">
        <v>146</v>
      </c>
      <c r="AU169" s="143" t="s">
        <v>81</v>
      </c>
      <c r="AY169" s="18" t="s">
        <v>143</v>
      </c>
      <c r="BE169" s="144">
        <f>IF(N169="základní",J169,0)</f>
        <v>10000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10000</v>
      </c>
      <c r="BL169" s="18" t="s">
        <v>2631</v>
      </c>
      <c r="BM169" s="143" t="s">
        <v>2706</v>
      </c>
    </row>
    <row r="170" spans="2:65" s="12" customFormat="1">
      <c r="B170" s="159"/>
      <c r="D170" s="160" t="s">
        <v>158</v>
      </c>
      <c r="E170" s="161" t="s">
        <v>19</v>
      </c>
      <c r="F170" s="162" t="s">
        <v>2633</v>
      </c>
      <c r="H170" s="161" t="s">
        <v>19</v>
      </c>
      <c r="I170" s="163"/>
      <c r="L170" s="159"/>
      <c r="M170" s="164"/>
      <c r="T170" s="165"/>
      <c r="AT170" s="161" t="s">
        <v>158</v>
      </c>
      <c r="AU170" s="161" t="s">
        <v>81</v>
      </c>
      <c r="AV170" s="12" t="s">
        <v>79</v>
      </c>
      <c r="AW170" s="12" t="s">
        <v>33</v>
      </c>
      <c r="AX170" s="12" t="s">
        <v>72</v>
      </c>
      <c r="AY170" s="161" t="s">
        <v>143</v>
      </c>
    </row>
    <row r="171" spans="2:65" s="12" customFormat="1">
      <c r="B171" s="159"/>
      <c r="D171" s="160" t="s">
        <v>158</v>
      </c>
      <c r="E171" s="161" t="s">
        <v>19</v>
      </c>
      <c r="F171" s="162" t="s">
        <v>2634</v>
      </c>
      <c r="H171" s="161" t="s">
        <v>19</v>
      </c>
      <c r="I171" s="163"/>
      <c r="L171" s="159"/>
      <c r="M171" s="164"/>
      <c r="T171" s="165"/>
      <c r="AT171" s="161" t="s">
        <v>158</v>
      </c>
      <c r="AU171" s="161" t="s">
        <v>81</v>
      </c>
      <c r="AV171" s="12" t="s">
        <v>79</v>
      </c>
      <c r="AW171" s="12" t="s">
        <v>33</v>
      </c>
      <c r="AX171" s="12" t="s">
        <v>72</v>
      </c>
      <c r="AY171" s="161" t="s">
        <v>143</v>
      </c>
    </row>
    <row r="172" spans="2:65" s="12" customFormat="1">
      <c r="B172" s="159"/>
      <c r="D172" s="160" t="s">
        <v>158</v>
      </c>
      <c r="E172" s="161" t="s">
        <v>19</v>
      </c>
      <c r="F172" s="162" t="s">
        <v>2707</v>
      </c>
      <c r="H172" s="161" t="s">
        <v>19</v>
      </c>
      <c r="I172" s="163"/>
      <c r="L172" s="159"/>
      <c r="M172" s="164"/>
      <c r="T172" s="165"/>
      <c r="AT172" s="161" t="s">
        <v>158</v>
      </c>
      <c r="AU172" s="161" t="s">
        <v>81</v>
      </c>
      <c r="AV172" s="12" t="s">
        <v>79</v>
      </c>
      <c r="AW172" s="12" t="s">
        <v>33</v>
      </c>
      <c r="AX172" s="12" t="s">
        <v>72</v>
      </c>
      <c r="AY172" s="161" t="s">
        <v>143</v>
      </c>
    </row>
    <row r="173" spans="2:65" s="13" customFormat="1">
      <c r="B173" s="166"/>
      <c r="D173" s="160" t="s">
        <v>158</v>
      </c>
      <c r="E173" s="167" t="s">
        <v>19</v>
      </c>
      <c r="F173" s="168" t="s">
        <v>79</v>
      </c>
      <c r="H173" s="169">
        <v>1</v>
      </c>
      <c r="I173" s="170"/>
      <c r="L173" s="166"/>
      <c r="M173" s="171"/>
      <c r="T173" s="172"/>
      <c r="AT173" s="167" t="s">
        <v>158</v>
      </c>
      <c r="AU173" s="167" t="s">
        <v>81</v>
      </c>
      <c r="AV173" s="13" t="s">
        <v>81</v>
      </c>
      <c r="AW173" s="13" t="s">
        <v>33</v>
      </c>
      <c r="AX173" s="13" t="s">
        <v>79</v>
      </c>
      <c r="AY173" s="167" t="s">
        <v>143</v>
      </c>
    </row>
    <row r="174" spans="2:65" s="1" customFormat="1" ht="16.5" customHeight="1">
      <c r="B174" s="33"/>
      <c r="C174" s="132" t="s">
        <v>238</v>
      </c>
      <c r="D174" s="132" t="s">
        <v>146</v>
      </c>
      <c r="E174" s="133" t="s">
        <v>2708</v>
      </c>
      <c r="F174" s="134" t="s">
        <v>2709</v>
      </c>
      <c r="G174" s="135" t="s">
        <v>320</v>
      </c>
      <c r="H174" s="136">
        <v>1</v>
      </c>
      <c r="I174" s="137">
        <v>32000</v>
      </c>
      <c r="J174" s="138">
        <f>ROUND(I174*H174,2)</f>
        <v>32000</v>
      </c>
      <c r="K174" s="134" t="s">
        <v>19</v>
      </c>
      <c r="L174" s="33"/>
      <c r="M174" s="139" t="s">
        <v>19</v>
      </c>
      <c r="N174" s="140" t="s">
        <v>43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2631</v>
      </c>
      <c r="AT174" s="143" t="s">
        <v>146</v>
      </c>
      <c r="AU174" s="143" t="s">
        <v>81</v>
      </c>
      <c r="AY174" s="18" t="s">
        <v>143</v>
      </c>
      <c r="BE174" s="144">
        <f>IF(N174="základní",J174,0)</f>
        <v>32000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79</v>
      </c>
      <c r="BK174" s="144">
        <f>ROUND(I174*H174,2)</f>
        <v>32000</v>
      </c>
      <c r="BL174" s="18" t="s">
        <v>2631</v>
      </c>
      <c r="BM174" s="143" t="s">
        <v>2710</v>
      </c>
    </row>
    <row r="175" spans="2:65" s="12" customFormat="1">
      <c r="B175" s="159"/>
      <c r="D175" s="160" t="s">
        <v>158</v>
      </c>
      <c r="E175" s="161" t="s">
        <v>19</v>
      </c>
      <c r="F175" s="162" t="s">
        <v>2633</v>
      </c>
      <c r="H175" s="161" t="s">
        <v>19</v>
      </c>
      <c r="I175" s="163"/>
      <c r="L175" s="159"/>
      <c r="M175" s="164"/>
      <c r="T175" s="165"/>
      <c r="AT175" s="161" t="s">
        <v>158</v>
      </c>
      <c r="AU175" s="161" t="s">
        <v>81</v>
      </c>
      <c r="AV175" s="12" t="s">
        <v>79</v>
      </c>
      <c r="AW175" s="12" t="s">
        <v>33</v>
      </c>
      <c r="AX175" s="12" t="s">
        <v>72</v>
      </c>
      <c r="AY175" s="161" t="s">
        <v>143</v>
      </c>
    </row>
    <row r="176" spans="2:65" s="12" customFormat="1">
      <c r="B176" s="159"/>
      <c r="D176" s="160" t="s">
        <v>158</v>
      </c>
      <c r="E176" s="161" t="s">
        <v>19</v>
      </c>
      <c r="F176" s="162" t="s">
        <v>2634</v>
      </c>
      <c r="H176" s="161" t="s">
        <v>19</v>
      </c>
      <c r="I176" s="163"/>
      <c r="L176" s="159"/>
      <c r="M176" s="164"/>
      <c r="T176" s="165"/>
      <c r="AT176" s="161" t="s">
        <v>158</v>
      </c>
      <c r="AU176" s="161" t="s">
        <v>81</v>
      </c>
      <c r="AV176" s="12" t="s">
        <v>79</v>
      </c>
      <c r="AW176" s="12" t="s">
        <v>33</v>
      </c>
      <c r="AX176" s="12" t="s">
        <v>72</v>
      </c>
      <c r="AY176" s="161" t="s">
        <v>143</v>
      </c>
    </row>
    <row r="177" spans="2:65" s="12" customFormat="1">
      <c r="B177" s="159"/>
      <c r="D177" s="160" t="s">
        <v>158</v>
      </c>
      <c r="E177" s="161" t="s">
        <v>19</v>
      </c>
      <c r="F177" s="162" t="s">
        <v>2711</v>
      </c>
      <c r="H177" s="161" t="s">
        <v>19</v>
      </c>
      <c r="I177" s="163"/>
      <c r="L177" s="159"/>
      <c r="M177" s="164"/>
      <c r="T177" s="165"/>
      <c r="AT177" s="161" t="s">
        <v>158</v>
      </c>
      <c r="AU177" s="161" t="s">
        <v>81</v>
      </c>
      <c r="AV177" s="12" t="s">
        <v>79</v>
      </c>
      <c r="AW177" s="12" t="s">
        <v>33</v>
      </c>
      <c r="AX177" s="12" t="s">
        <v>72</v>
      </c>
      <c r="AY177" s="161" t="s">
        <v>143</v>
      </c>
    </row>
    <row r="178" spans="2:65" s="13" customFormat="1">
      <c r="B178" s="166"/>
      <c r="D178" s="160" t="s">
        <v>158</v>
      </c>
      <c r="E178" s="167" t="s">
        <v>19</v>
      </c>
      <c r="F178" s="168" t="s">
        <v>79</v>
      </c>
      <c r="H178" s="169">
        <v>1</v>
      </c>
      <c r="I178" s="170"/>
      <c r="L178" s="166"/>
      <c r="M178" s="171"/>
      <c r="T178" s="172"/>
      <c r="AT178" s="167" t="s">
        <v>158</v>
      </c>
      <c r="AU178" s="167" t="s">
        <v>81</v>
      </c>
      <c r="AV178" s="13" t="s">
        <v>81</v>
      </c>
      <c r="AW178" s="13" t="s">
        <v>33</v>
      </c>
      <c r="AX178" s="13" t="s">
        <v>79</v>
      </c>
      <c r="AY178" s="167" t="s">
        <v>143</v>
      </c>
    </row>
    <row r="179" spans="2:65" s="1" customFormat="1" ht="16.5" customHeight="1">
      <c r="B179" s="33"/>
      <c r="C179" s="132" t="s">
        <v>242</v>
      </c>
      <c r="D179" s="132" t="s">
        <v>146</v>
      </c>
      <c r="E179" s="133" t="s">
        <v>2712</v>
      </c>
      <c r="F179" s="134" t="s">
        <v>2713</v>
      </c>
      <c r="G179" s="135" t="s">
        <v>320</v>
      </c>
      <c r="H179" s="136">
        <v>1</v>
      </c>
      <c r="I179" s="137">
        <v>20000</v>
      </c>
      <c r="J179" s="138">
        <f>ROUND(I179*H179,2)</f>
        <v>20000</v>
      </c>
      <c r="K179" s="134" t="s">
        <v>19</v>
      </c>
      <c r="L179" s="33"/>
      <c r="M179" s="139" t="s">
        <v>19</v>
      </c>
      <c r="N179" s="140" t="s">
        <v>43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2631</v>
      </c>
      <c r="AT179" s="143" t="s">
        <v>146</v>
      </c>
      <c r="AU179" s="143" t="s">
        <v>81</v>
      </c>
      <c r="AY179" s="18" t="s">
        <v>143</v>
      </c>
      <c r="BE179" s="144">
        <f>IF(N179="základní",J179,0)</f>
        <v>20000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79</v>
      </c>
      <c r="BK179" s="144">
        <f>ROUND(I179*H179,2)</f>
        <v>20000</v>
      </c>
      <c r="BL179" s="18" t="s">
        <v>2631</v>
      </c>
      <c r="BM179" s="143" t="s">
        <v>2714</v>
      </c>
    </row>
    <row r="180" spans="2:65" s="12" customFormat="1">
      <c r="B180" s="159"/>
      <c r="D180" s="160" t="s">
        <v>158</v>
      </c>
      <c r="E180" s="161" t="s">
        <v>19</v>
      </c>
      <c r="F180" s="162" t="s">
        <v>2633</v>
      </c>
      <c r="H180" s="161" t="s">
        <v>19</v>
      </c>
      <c r="I180" s="163"/>
      <c r="L180" s="159"/>
      <c r="M180" s="164"/>
      <c r="T180" s="165"/>
      <c r="AT180" s="161" t="s">
        <v>158</v>
      </c>
      <c r="AU180" s="161" t="s">
        <v>81</v>
      </c>
      <c r="AV180" s="12" t="s">
        <v>79</v>
      </c>
      <c r="AW180" s="12" t="s">
        <v>33</v>
      </c>
      <c r="AX180" s="12" t="s">
        <v>72</v>
      </c>
      <c r="AY180" s="161" t="s">
        <v>143</v>
      </c>
    </row>
    <row r="181" spans="2:65" s="12" customFormat="1">
      <c r="B181" s="159"/>
      <c r="D181" s="160" t="s">
        <v>158</v>
      </c>
      <c r="E181" s="161" t="s">
        <v>19</v>
      </c>
      <c r="F181" s="162" t="s">
        <v>2634</v>
      </c>
      <c r="H181" s="161" t="s">
        <v>19</v>
      </c>
      <c r="I181" s="163"/>
      <c r="L181" s="159"/>
      <c r="M181" s="164"/>
      <c r="T181" s="165"/>
      <c r="AT181" s="161" t="s">
        <v>158</v>
      </c>
      <c r="AU181" s="161" t="s">
        <v>81</v>
      </c>
      <c r="AV181" s="12" t="s">
        <v>79</v>
      </c>
      <c r="AW181" s="12" t="s">
        <v>33</v>
      </c>
      <c r="AX181" s="12" t="s">
        <v>72</v>
      </c>
      <c r="AY181" s="161" t="s">
        <v>143</v>
      </c>
    </row>
    <row r="182" spans="2:65" s="12" customFormat="1">
      <c r="B182" s="159"/>
      <c r="D182" s="160" t="s">
        <v>158</v>
      </c>
      <c r="E182" s="161" t="s">
        <v>19</v>
      </c>
      <c r="F182" s="162" t="s">
        <v>2715</v>
      </c>
      <c r="H182" s="161" t="s">
        <v>19</v>
      </c>
      <c r="I182" s="163"/>
      <c r="L182" s="159"/>
      <c r="M182" s="164"/>
      <c r="T182" s="165"/>
      <c r="AT182" s="161" t="s">
        <v>158</v>
      </c>
      <c r="AU182" s="161" t="s">
        <v>81</v>
      </c>
      <c r="AV182" s="12" t="s">
        <v>79</v>
      </c>
      <c r="AW182" s="12" t="s">
        <v>33</v>
      </c>
      <c r="AX182" s="12" t="s">
        <v>72</v>
      </c>
      <c r="AY182" s="161" t="s">
        <v>143</v>
      </c>
    </row>
    <row r="183" spans="2:65" s="13" customFormat="1">
      <c r="B183" s="166"/>
      <c r="D183" s="160" t="s">
        <v>158</v>
      </c>
      <c r="E183" s="167" t="s">
        <v>19</v>
      </c>
      <c r="F183" s="168" t="s">
        <v>79</v>
      </c>
      <c r="H183" s="169">
        <v>1</v>
      </c>
      <c r="I183" s="170"/>
      <c r="L183" s="166"/>
      <c r="M183" s="171"/>
      <c r="T183" s="172"/>
      <c r="AT183" s="167" t="s">
        <v>158</v>
      </c>
      <c r="AU183" s="167" t="s">
        <v>81</v>
      </c>
      <c r="AV183" s="13" t="s">
        <v>81</v>
      </c>
      <c r="AW183" s="13" t="s">
        <v>33</v>
      </c>
      <c r="AX183" s="13" t="s">
        <v>79</v>
      </c>
      <c r="AY183" s="167" t="s">
        <v>143</v>
      </c>
    </row>
    <row r="184" spans="2:65" s="1" customFormat="1" ht="16.5" customHeight="1">
      <c r="B184" s="33"/>
      <c r="C184" s="132" t="s">
        <v>7</v>
      </c>
      <c r="D184" s="132" t="s">
        <v>146</v>
      </c>
      <c r="E184" s="133" t="s">
        <v>2716</v>
      </c>
      <c r="F184" s="134" t="s">
        <v>2717</v>
      </c>
      <c r="G184" s="135" t="s">
        <v>320</v>
      </c>
      <c r="H184" s="136">
        <v>1</v>
      </c>
      <c r="I184" s="137">
        <v>3000</v>
      </c>
      <c r="J184" s="138">
        <f>ROUND(I184*H184,2)</f>
        <v>3000</v>
      </c>
      <c r="K184" s="134" t="s">
        <v>19</v>
      </c>
      <c r="L184" s="33"/>
      <c r="M184" s="139" t="s">
        <v>19</v>
      </c>
      <c r="N184" s="140" t="s">
        <v>43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2631</v>
      </c>
      <c r="AT184" s="143" t="s">
        <v>146</v>
      </c>
      <c r="AU184" s="143" t="s">
        <v>81</v>
      </c>
      <c r="AY184" s="18" t="s">
        <v>143</v>
      </c>
      <c r="BE184" s="144">
        <f>IF(N184="základní",J184,0)</f>
        <v>3000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79</v>
      </c>
      <c r="BK184" s="144">
        <f>ROUND(I184*H184,2)</f>
        <v>3000</v>
      </c>
      <c r="BL184" s="18" t="s">
        <v>2631</v>
      </c>
      <c r="BM184" s="143" t="s">
        <v>2718</v>
      </c>
    </row>
    <row r="185" spans="2:65" s="12" customFormat="1">
      <c r="B185" s="159"/>
      <c r="D185" s="160" t="s">
        <v>158</v>
      </c>
      <c r="E185" s="161" t="s">
        <v>19</v>
      </c>
      <c r="F185" s="162" t="s">
        <v>2633</v>
      </c>
      <c r="H185" s="161" t="s">
        <v>19</v>
      </c>
      <c r="I185" s="163"/>
      <c r="L185" s="159"/>
      <c r="M185" s="164"/>
      <c r="T185" s="165"/>
      <c r="AT185" s="161" t="s">
        <v>158</v>
      </c>
      <c r="AU185" s="161" t="s">
        <v>81</v>
      </c>
      <c r="AV185" s="12" t="s">
        <v>79</v>
      </c>
      <c r="AW185" s="12" t="s">
        <v>33</v>
      </c>
      <c r="AX185" s="12" t="s">
        <v>72</v>
      </c>
      <c r="AY185" s="161" t="s">
        <v>143</v>
      </c>
    </row>
    <row r="186" spans="2:65" s="12" customFormat="1">
      <c r="B186" s="159"/>
      <c r="D186" s="160" t="s">
        <v>158</v>
      </c>
      <c r="E186" s="161" t="s">
        <v>19</v>
      </c>
      <c r="F186" s="162" t="s">
        <v>2634</v>
      </c>
      <c r="H186" s="161" t="s">
        <v>19</v>
      </c>
      <c r="I186" s="163"/>
      <c r="L186" s="159"/>
      <c r="M186" s="164"/>
      <c r="T186" s="165"/>
      <c r="AT186" s="161" t="s">
        <v>158</v>
      </c>
      <c r="AU186" s="161" t="s">
        <v>81</v>
      </c>
      <c r="AV186" s="12" t="s">
        <v>79</v>
      </c>
      <c r="AW186" s="12" t="s">
        <v>33</v>
      </c>
      <c r="AX186" s="12" t="s">
        <v>72</v>
      </c>
      <c r="AY186" s="161" t="s">
        <v>143</v>
      </c>
    </row>
    <row r="187" spans="2:65" s="12" customFormat="1">
      <c r="B187" s="159"/>
      <c r="D187" s="160" t="s">
        <v>158</v>
      </c>
      <c r="E187" s="161" t="s">
        <v>19</v>
      </c>
      <c r="F187" s="162" t="s">
        <v>2719</v>
      </c>
      <c r="H187" s="161" t="s">
        <v>19</v>
      </c>
      <c r="I187" s="163"/>
      <c r="L187" s="159"/>
      <c r="M187" s="164"/>
      <c r="T187" s="165"/>
      <c r="AT187" s="161" t="s">
        <v>158</v>
      </c>
      <c r="AU187" s="161" t="s">
        <v>81</v>
      </c>
      <c r="AV187" s="12" t="s">
        <v>79</v>
      </c>
      <c r="AW187" s="12" t="s">
        <v>33</v>
      </c>
      <c r="AX187" s="12" t="s">
        <v>72</v>
      </c>
      <c r="AY187" s="161" t="s">
        <v>143</v>
      </c>
    </row>
    <row r="188" spans="2:65" s="13" customFormat="1">
      <c r="B188" s="166"/>
      <c r="D188" s="160" t="s">
        <v>158</v>
      </c>
      <c r="E188" s="167" t="s">
        <v>19</v>
      </c>
      <c r="F188" s="168" t="s">
        <v>79</v>
      </c>
      <c r="H188" s="169">
        <v>1</v>
      </c>
      <c r="I188" s="170"/>
      <c r="L188" s="166"/>
      <c r="M188" s="171"/>
      <c r="T188" s="172"/>
      <c r="AT188" s="167" t="s">
        <v>158</v>
      </c>
      <c r="AU188" s="167" t="s">
        <v>81</v>
      </c>
      <c r="AV188" s="13" t="s">
        <v>81</v>
      </c>
      <c r="AW188" s="13" t="s">
        <v>33</v>
      </c>
      <c r="AX188" s="13" t="s">
        <v>79</v>
      </c>
      <c r="AY188" s="167" t="s">
        <v>143</v>
      </c>
    </row>
    <row r="189" spans="2:65" s="1" customFormat="1" ht="16.5" customHeight="1">
      <c r="B189" s="33"/>
      <c r="C189" s="132" t="s">
        <v>268</v>
      </c>
      <c r="D189" s="132" t="s">
        <v>146</v>
      </c>
      <c r="E189" s="133" t="s">
        <v>2720</v>
      </c>
      <c r="F189" s="134" t="s">
        <v>2721</v>
      </c>
      <c r="G189" s="135" t="s">
        <v>320</v>
      </c>
      <c r="H189" s="136">
        <v>1</v>
      </c>
      <c r="I189" s="137">
        <v>20000</v>
      </c>
      <c r="J189" s="138">
        <f>ROUND(I189*H189,2)</f>
        <v>20000</v>
      </c>
      <c r="K189" s="134" t="s">
        <v>19</v>
      </c>
      <c r="L189" s="33"/>
      <c r="M189" s="139" t="s">
        <v>19</v>
      </c>
      <c r="N189" s="140" t="s">
        <v>43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2631</v>
      </c>
      <c r="AT189" s="143" t="s">
        <v>146</v>
      </c>
      <c r="AU189" s="143" t="s">
        <v>81</v>
      </c>
      <c r="AY189" s="18" t="s">
        <v>143</v>
      </c>
      <c r="BE189" s="144">
        <f>IF(N189="základní",J189,0)</f>
        <v>20000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79</v>
      </c>
      <c r="BK189" s="144">
        <f>ROUND(I189*H189,2)</f>
        <v>20000</v>
      </c>
      <c r="BL189" s="18" t="s">
        <v>2631</v>
      </c>
      <c r="BM189" s="143" t="s">
        <v>2722</v>
      </c>
    </row>
    <row r="190" spans="2:65" s="12" customFormat="1">
      <c r="B190" s="159"/>
      <c r="D190" s="160" t="s">
        <v>158</v>
      </c>
      <c r="E190" s="161" t="s">
        <v>19</v>
      </c>
      <c r="F190" s="162" t="s">
        <v>2633</v>
      </c>
      <c r="H190" s="161" t="s">
        <v>19</v>
      </c>
      <c r="I190" s="163"/>
      <c r="L190" s="159"/>
      <c r="M190" s="164"/>
      <c r="T190" s="165"/>
      <c r="AT190" s="161" t="s">
        <v>158</v>
      </c>
      <c r="AU190" s="161" t="s">
        <v>81</v>
      </c>
      <c r="AV190" s="12" t="s">
        <v>79</v>
      </c>
      <c r="AW190" s="12" t="s">
        <v>33</v>
      </c>
      <c r="AX190" s="12" t="s">
        <v>72</v>
      </c>
      <c r="AY190" s="161" t="s">
        <v>143</v>
      </c>
    </row>
    <row r="191" spans="2:65" s="12" customFormat="1">
      <c r="B191" s="159"/>
      <c r="D191" s="160" t="s">
        <v>158</v>
      </c>
      <c r="E191" s="161" t="s">
        <v>19</v>
      </c>
      <c r="F191" s="162" t="s">
        <v>2634</v>
      </c>
      <c r="H191" s="161" t="s">
        <v>19</v>
      </c>
      <c r="I191" s="163"/>
      <c r="L191" s="159"/>
      <c r="M191" s="164"/>
      <c r="T191" s="165"/>
      <c r="AT191" s="161" t="s">
        <v>158</v>
      </c>
      <c r="AU191" s="161" t="s">
        <v>81</v>
      </c>
      <c r="AV191" s="12" t="s">
        <v>79</v>
      </c>
      <c r="AW191" s="12" t="s">
        <v>33</v>
      </c>
      <c r="AX191" s="12" t="s">
        <v>72</v>
      </c>
      <c r="AY191" s="161" t="s">
        <v>143</v>
      </c>
    </row>
    <row r="192" spans="2:65" s="12" customFormat="1">
      <c r="B192" s="159"/>
      <c r="D192" s="160" t="s">
        <v>158</v>
      </c>
      <c r="E192" s="161" t="s">
        <v>19</v>
      </c>
      <c r="F192" s="162" t="s">
        <v>2723</v>
      </c>
      <c r="H192" s="161" t="s">
        <v>19</v>
      </c>
      <c r="I192" s="163"/>
      <c r="L192" s="159"/>
      <c r="M192" s="164"/>
      <c r="T192" s="165"/>
      <c r="AT192" s="161" t="s">
        <v>158</v>
      </c>
      <c r="AU192" s="161" t="s">
        <v>81</v>
      </c>
      <c r="AV192" s="12" t="s">
        <v>79</v>
      </c>
      <c r="AW192" s="12" t="s">
        <v>33</v>
      </c>
      <c r="AX192" s="12" t="s">
        <v>72</v>
      </c>
      <c r="AY192" s="161" t="s">
        <v>143</v>
      </c>
    </row>
    <row r="193" spans="2:65" s="13" customFormat="1">
      <c r="B193" s="166"/>
      <c r="D193" s="160" t="s">
        <v>158</v>
      </c>
      <c r="E193" s="167" t="s">
        <v>19</v>
      </c>
      <c r="F193" s="168" t="s">
        <v>79</v>
      </c>
      <c r="H193" s="169">
        <v>1</v>
      </c>
      <c r="I193" s="170"/>
      <c r="L193" s="166"/>
      <c r="M193" s="171"/>
      <c r="T193" s="172"/>
      <c r="AT193" s="167" t="s">
        <v>158</v>
      </c>
      <c r="AU193" s="167" t="s">
        <v>81</v>
      </c>
      <c r="AV193" s="13" t="s">
        <v>81</v>
      </c>
      <c r="AW193" s="13" t="s">
        <v>33</v>
      </c>
      <c r="AX193" s="13" t="s">
        <v>79</v>
      </c>
      <c r="AY193" s="167" t="s">
        <v>143</v>
      </c>
    </row>
    <row r="194" spans="2:65" s="1" customFormat="1" ht="16.5" customHeight="1">
      <c r="B194" s="33"/>
      <c r="C194" s="132" t="s">
        <v>275</v>
      </c>
      <c r="D194" s="132" t="s">
        <v>146</v>
      </c>
      <c r="E194" s="133" t="s">
        <v>2724</v>
      </c>
      <c r="F194" s="134" t="s">
        <v>2725</v>
      </c>
      <c r="G194" s="135" t="s">
        <v>320</v>
      </c>
      <c r="H194" s="136">
        <v>1</v>
      </c>
      <c r="I194" s="137">
        <v>29000</v>
      </c>
      <c r="J194" s="138">
        <f>ROUND(I194*H194,2)</f>
        <v>29000</v>
      </c>
      <c r="K194" s="134" t="s">
        <v>19</v>
      </c>
      <c r="L194" s="33"/>
      <c r="M194" s="139" t="s">
        <v>19</v>
      </c>
      <c r="N194" s="140" t="s">
        <v>43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2631</v>
      </c>
      <c r="AT194" s="143" t="s">
        <v>146</v>
      </c>
      <c r="AU194" s="143" t="s">
        <v>81</v>
      </c>
      <c r="AY194" s="18" t="s">
        <v>143</v>
      </c>
      <c r="BE194" s="144">
        <f>IF(N194="základní",J194,0)</f>
        <v>29000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79</v>
      </c>
      <c r="BK194" s="144">
        <f>ROUND(I194*H194,2)</f>
        <v>29000</v>
      </c>
      <c r="BL194" s="18" t="s">
        <v>2631</v>
      </c>
      <c r="BM194" s="143" t="s">
        <v>2726</v>
      </c>
    </row>
    <row r="195" spans="2:65" s="12" customFormat="1">
      <c r="B195" s="159"/>
      <c r="D195" s="160" t="s">
        <v>158</v>
      </c>
      <c r="E195" s="161" t="s">
        <v>19</v>
      </c>
      <c r="F195" s="162" t="s">
        <v>2633</v>
      </c>
      <c r="H195" s="161" t="s">
        <v>19</v>
      </c>
      <c r="I195" s="163"/>
      <c r="L195" s="159"/>
      <c r="M195" s="164"/>
      <c r="T195" s="165"/>
      <c r="AT195" s="161" t="s">
        <v>158</v>
      </c>
      <c r="AU195" s="161" t="s">
        <v>81</v>
      </c>
      <c r="AV195" s="12" t="s">
        <v>79</v>
      </c>
      <c r="AW195" s="12" t="s">
        <v>33</v>
      </c>
      <c r="AX195" s="12" t="s">
        <v>72</v>
      </c>
      <c r="AY195" s="161" t="s">
        <v>143</v>
      </c>
    </row>
    <row r="196" spans="2:65" s="12" customFormat="1">
      <c r="B196" s="159"/>
      <c r="D196" s="160" t="s">
        <v>158</v>
      </c>
      <c r="E196" s="161" t="s">
        <v>19</v>
      </c>
      <c r="F196" s="162" t="s">
        <v>2634</v>
      </c>
      <c r="H196" s="161" t="s">
        <v>19</v>
      </c>
      <c r="I196" s="163"/>
      <c r="L196" s="159"/>
      <c r="M196" s="164"/>
      <c r="T196" s="165"/>
      <c r="AT196" s="161" t="s">
        <v>158</v>
      </c>
      <c r="AU196" s="161" t="s">
        <v>81</v>
      </c>
      <c r="AV196" s="12" t="s">
        <v>79</v>
      </c>
      <c r="AW196" s="12" t="s">
        <v>33</v>
      </c>
      <c r="AX196" s="12" t="s">
        <v>72</v>
      </c>
      <c r="AY196" s="161" t="s">
        <v>143</v>
      </c>
    </row>
    <row r="197" spans="2:65" s="12" customFormat="1">
      <c r="B197" s="159"/>
      <c r="D197" s="160" t="s">
        <v>158</v>
      </c>
      <c r="E197" s="161" t="s">
        <v>19</v>
      </c>
      <c r="F197" s="162" t="s">
        <v>2727</v>
      </c>
      <c r="H197" s="161" t="s">
        <v>19</v>
      </c>
      <c r="I197" s="163"/>
      <c r="L197" s="159"/>
      <c r="M197" s="164"/>
      <c r="T197" s="165"/>
      <c r="AT197" s="161" t="s">
        <v>158</v>
      </c>
      <c r="AU197" s="161" t="s">
        <v>81</v>
      </c>
      <c r="AV197" s="12" t="s">
        <v>79</v>
      </c>
      <c r="AW197" s="12" t="s">
        <v>33</v>
      </c>
      <c r="AX197" s="12" t="s">
        <v>72</v>
      </c>
      <c r="AY197" s="161" t="s">
        <v>143</v>
      </c>
    </row>
    <row r="198" spans="2:65" s="13" customFormat="1">
      <c r="B198" s="166"/>
      <c r="D198" s="160" t="s">
        <v>158</v>
      </c>
      <c r="E198" s="167" t="s">
        <v>19</v>
      </c>
      <c r="F198" s="168" t="s">
        <v>79</v>
      </c>
      <c r="H198" s="169">
        <v>1</v>
      </c>
      <c r="I198" s="170"/>
      <c r="L198" s="166"/>
      <c r="M198" s="171"/>
      <c r="T198" s="172"/>
      <c r="AT198" s="167" t="s">
        <v>158</v>
      </c>
      <c r="AU198" s="167" t="s">
        <v>81</v>
      </c>
      <c r="AV198" s="13" t="s">
        <v>81</v>
      </c>
      <c r="AW198" s="13" t="s">
        <v>33</v>
      </c>
      <c r="AX198" s="13" t="s">
        <v>79</v>
      </c>
      <c r="AY198" s="167" t="s">
        <v>143</v>
      </c>
    </row>
    <row r="199" spans="2:65" s="1" customFormat="1" ht="16.5" customHeight="1">
      <c r="B199" s="33"/>
      <c r="C199" s="132" t="s">
        <v>282</v>
      </c>
      <c r="D199" s="132" t="s">
        <v>146</v>
      </c>
      <c r="E199" s="133" t="s">
        <v>2728</v>
      </c>
      <c r="F199" s="134" t="s">
        <v>2729</v>
      </c>
      <c r="G199" s="135" t="s">
        <v>320</v>
      </c>
      <c r="H199" s="136">
        <v>1</v>
      </c>
      <c r="I199" s="137">
        <v>15000</v>
      </c>
      <c r="J199" s="138">
        <f>ROUND(I199*H199,2)</f>
        <v>15000</v>
      </c>
      <c r="K199" s="134" t="s">
        <v>19</v>
      </c>
      <c r="L199" s="33"/>
      <c r="M199" s="139" t="s">
        <v>19</v>
      </c>
      <c r="N199" s="140" t="s">
        <v>43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2631</v>
      </c>
      <c r="AT199" s="143" t="s">
        <v>146</v>
      </c>
      <c r="AU199" s="143" t="s">
        <v>81</v>
      </c>
      <c r="AY199" s="18" t="s">
        <v>143</v>
      </c>
      <c r="BE199" s="144">
        <f>IF(N199="základní",J199,0)</f>
        <v>15000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79</v>
      </c>
      <c r="BK199" s="144">
        <f>ROUND(I199*H199,2)</f>
        <v>15000</v>
      </c>
      <c r="BL199" s="18" t="s">
        <v>2631</v>
      </c>
      <c r="BM199" s="143" t="s">
        <v>2730</v>
      </c>
    </row>
    <row r="200" spans="2:65" s="12" customFormat="1">
      <c r="B200" s="159"/>
      <c r="D200" s="160" t="s">
        <v>158</v>
      </c>
      <c r="E200" s="161" t="s">
        <v>19</v>
      </c>
      <c r="F200" s="162" t="s">
        <v>2633</v>
      </c>
      <c r="H200" s="161" t="s">
        <v>19</v>
      </c>
      <c r="I200" s="163"/>
      <c r="L200" s="159"/>
      <c r="M200" s="164"/>
      <c r="T200" s="165"/>
      <c r="AT200" s="161" t="s">
        <v>158</v>
      </c>
      <c r="AU200" s="161" t="s">
        <v>81</v>
      </c>
      <c r="AV200" s="12" t="s">
        <v>79</v>
      </c>
      <c r="AW200" s="12" t="s">
        <v>33</v>
      </c>
      <c r="AX200" s="12" t="s">
        <v>72</v>
      </c>
      <c r="AY200" s="161" t="s">
        <v>143</v>
      </c>
    </row>
    <row r="201" spans="2:65" s="12" customFormat="1">
      <c r="B201" s="159"/>
      <c r="D201" s="160" t="s">
        <v>158</v>
      </c>
      <c r="E201" s="161" t="s">
        <v>19</v>
      </c>
      <c r="F201" s="162" t="s">
        <v>2634</v>
      </c>
      <c r="H201" s="161" t="s">
        <v>19</v>
      </c>
      <c r="I201" s="163"/>
      <c r="L201" s="159"/>
      <c r="M201" s="164"/>
      <c r="T201" s="165"/>
      <c r="AT201" s="161" t="s">
        <v>158</v>
      </c>
      <c r="AU201" s="161" t="s">
        <v>81</v>
      </c>
      <c r="AV201" s="12" t="s">
        <v>79</v>
      </c>
      <c r="AW201" s="12" t="s">
        <v>33</v>
      </c>
      <c r="AX201" s="12" t="s">
        <v>72</v>
      </c>
      <c r="AY201" s="161" t="s">
        <v>143</v>
      </c>
    </row>
    <row r="202" spans="2:65" s="12" customFormat="1">
      <c r="B202" s="159"/>
      <c r="D202" s="160" t="s">
        <v>158</v>
      </c>
      <c r="E202" s="161" t="s">
        <v>19</v>
      </c>
      <c r="F202" s="162" t="s">
        <v>2731</v>
      </c>
      <c r="H202" s="161" t="s">
        <v>19</v>
      </c>
      <c r="I202" s="163"/>
      <c r="L202" s="159"/>
      <c r="M202" s="164"/>
      <c r="T202" s="165"/>
      <c r="AT202" s="161" t="s">
        <v>158</v>
      </c>
      <c r="AU202" s="161" t="s">
        <v>81</v>
      </c>
      <c r="AV202" s="12" t="s">
        <v>79</v>
      </c>
      <c r="AW202" s="12" t="s">
        <v>33</v>
      </c>
      <c r="AX202" s="12" t="s">
        <v>72</v>
      </c>
      <c r="AY202" s="161" t="s">
        <v>143</v>
      </c>
    </row>
    <row r="203" spans="2:65" s="13" customFormat="1">
      <c r="B203" s="166"/>
      <c r="D203" s="160" t="s">
        <v>158</v>
      </c>
      <c r="E203" s="167" t="s">
        <v>19</v>
      </c>
      <c r="F203" s="168" t="s">
        <v>79</v>
      </c>
      <c r="H203" s="169">
        <v>1</v>
      </c>
      <c r="I203" s="170"/>
      <c r="L203" s="166"/>
      <c r="M203" s="171"/>
      <c r="T203" s="172"/>
      <c r="AT203" s="167" t="s">
        <v>158</v>
      </c>
      <c r="AU203" s="167" t="s">
        <v>81</v>
      </c>
      <c r="AV203" s="13" t="s">
        <v>81</v>
      </c>
      <c r="AW203" s="13" t="s">
        <v>33</v>
      </c>
      <c r="AX203" s="13" t="s">
        <v>79</v>
      </c>
      <c r="AY203" s="167" t="s">
        <v>143</v>
      </c>
    </row>
    <row r="204" spans="2:65" s="11" customFormat="1" ht="22.8" customHeight="1">
      <c r="B204" s="120"/>
      <c r="D204" s="121" t="s">
        <v>71</v>
      </c>
      <c r="E204" s="130" t="s">
        <v>2732</v>
      </c>
      <c r="F204" s="130" t="s">
        <v>2733</v>
      </c>
      <c r="I204" s="123"/>
      <c r="J204" s="131">
        <f>BK204</f>
        <v>15000</v>
      </c>
      <c r="L204" s="120"/>
      <c r="M204" s="125"/>
      <c r="P204" s="126">
        <f>SUM(P205:P209)</f>
        <v>0</v>
      </c>
      <c r="R204" s="126">
        <f>SUM(R205:R209)</f>
        <v>0</v>
      </c>
      <c r="T204" s="127">
        <f>SUM(T205:T209)</f>
        <v>0</v>
      </c>
      <c r="AR204" s="121" t="s">
        <v>172</v>
      </c>
      <c r="AT204" s="128" t="s">
        <v>71</v>
      </c>
      <c r="AU204" s="128" t="s">
        <v>79</v>
      </c>
      <c r="AY204" s="121" t="s">
        <v>143</v>
      </c>
      <c r="BK204" s="129">
        <f>SUM(BK205:BK209)</f>
        <v>15000</v>
      </c>
    </row>
    <row r="205" spans="2:65" s="1" customFormat="1" ht="16.5" customHeight="1">
      <c r="B205" s="33"/>
      <c r="C205" s="132" t="s">
        <v>288</v>
      </c>
      <c r="D205" s="132" t="s">
        <v>146</v>
      </c>
      <c r="E205" s="133" t="s">
        <v>2734</v>
      </c>
      <c r="F205" s="134" t="s">
        <v>2735</v>
      </c>
      <c r="G205" s="135" t="s">
        <v>320</v>
      </c>
      <c r="H205" s="136">
        <v>1</v>
      </c>
      <c r="I205" s="137">
        <v>15000</v>
      </c>
      <c r="J205" s="138">
        <f>ROUND(I205*H205,2)</f>
        <v>15000</v>
      </c>
      <c r="K205" s="134" t="s">
        <v>19</v>
      </c>
      <c r="L205" s="33"/>
      <c r="M205" s="139" t="s">
        <v>19</v>
      </c>
      <c r="N205" s="140" t="s">
        <v>43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2631</v>
      </c>
      <c r="AT205" s="143" t="s">
        <v>146</v>
      </c>
      <c r="AU205" s="143" t="s">
        <v>81</v>
      </c>
      <c r="AY205" s="18" t="s">
        <v>143</v>
      </c>
      <c r="BE205" s="144">
        <f>IF(N205="základní",J205,0)</f>
        <v>15000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79</v>
      </c>
      <c r="BK205" s="144">
        <f>ROUND(I205*H205,2)</f>
        <v>15000</v>
      </c>
      <c r="BL205" s="18" t="s">
        <v>2631</v>
      </c>
      <c r="BM205" s="143" t="s">
        <v>2736</v>
      </c>
    </row>
    <row r="206" spans="2:65" s="12" customFormat="1">
      <c r="B206" s="159"/>
      <c r="D206" s="160" t="s">
        <v>158</v>
      </c>
      <c r="E206" s="161" t="s">
        <v>19</v>
      </c>
      <c r="F206" s="162" t="s">
        <v>2633</v>
      </c>
      <c r="H206" s="161" t="s">
        <v>19</v>
      </c>
      <c r="I206" s="163"/>
      <c r="L206" s="159"/>
      <c r="M206" s="164"/>
      <c r="T206" s="165"/>
      <c r="AT206" s="161" t="s">
        <v>158</v>
      </c>
      <c r="AU206" s="161" t="s">
        <v>81</v>
      </c>
      <c r="AV206" s="12" t="s">
        <v>79</v>
      </c>
      <c r="AW206" s="12" t="s">
        <v>33</v>
      </c>
      <c r="AX206" s="12" t="s">
        <v>72</v>
      </c>
      <c r="AY206" s="161" t="s">
        <v>143</v>
      </c>
    </row>
    <row r="207" spans="2:65" s="12" customFormat="1">
      <c r="B207" s="159"/>
      <c r="D207" s="160" t="s">
        <v>158</v>
      </c>
      <c r="E207" s="161" t="s">
        <v>19</v>
      </c>
      <c r="F207" s="162" t="s">
        <v>2634</v>
      </c>
      <c r="H207" s="161" t="s">
        <v>19</v>
      </c>
      <c r="I207" s="163"/>
      <c r="L207" s="159"/>
      <c r="M207" s="164"/>
      <c r="T207" s="165"/>
      <c r="AT207" s="161" t="s">
        <v>158</v>
      </c>
      <c r="AU207" s="161" t="s">
        <v>81</v>
      </c>
      <c r="AV207" s="12" t="s">
        <v>79</v>
      </c>
      <c r="AW207" s="12" t="s">
        <v>33</v>
      </c>
      <c r="AX207" s="12" t="s">
        <v>72</v>
      </c>
      <c r="AY207" s="161" t="s">
        <v>143</v>
      </c>
    </row>
    <row r="208" spans="2:65" s="12" customFormat="1">
      <c r="B208" s="159"/>
      <c r="D208" s="160" t="s">
        <v>158</v>
      </c>
      <c r="E208" s="161" t="s">
        <v>19</v>
      </c>
      <c r="F208" s="162" t="s">
        <v>2737</v>
      </c>
      <c r="H208" s="161" t="s">
        <v>19</v>
      </c>
      <c r="I208" s="163"/>
      <c r="L208" s="159"/>
      <c r="M208" s="164"/>
      <c r="T208" s="165"/>
      <c r="AT208" s="161" t="s">
        <v>158</v>
      </c>
      <c r="AU208" s="161" t="s">
        <v>81</v>
      </c>
      <c r="AV208" s="12" t="s">
        <v>79</v>
      </c>
      <c r="AW208" s="12" t="s">
        <v>33</v>
      </c>
      <c r="AX208" s="12" t="s">
        <v>72</v>
      </c>
      <c r="AY208" s="161" t="s">
        <v>143</v>
      </c>
    </row>
    <row r="209" spans="2:65" s="13" customFormat="1">
      <c r="B209" s="166"/>
      <c r="D209" s="160" t="s">
        <v>158</v>
      </c>
      <c r="E209" s="167" t="s">
        <v>19</v>
      </c>
      <c r="F209" s="168" t="s">
        <v>79</v>
      </c>
      <c r="H209" s="169">
        <v>1</v>
      </c>
      <c r="I209" s="170"/>
      <c r="L209" s="166"/>
      <c r="M209" s="171"/>
      <c r="T209" s="172"/>
      <c r="AT209" s="167" t="s">
        <v>158</v>
      </c>
      <c r="AU209" s="167" t="s">
        <v>81</v>
      </c>
      <c r="AV209" s="13" t="s">
        <v>81</v>
      </c>
      <c r="AW209" s="13" t="s">
        <v>33</v>
      </c>
      <c r="AX209" s="13" t="s">
        <v>79</v>
      </c>
      <c r="AY209" s="167" t="s">
        <v>143</v>
      </c>
    </row>
    <row r="210" spans="2:65" s="11" customFormat="1" ht="22.8" customHeight="1">
      <c r="B210" s="120"/>
      <c r="D210" s="121" t="s">
        <v>71</v>
      </c>
      <c r="E210" s="130" t="s">
        <v>2738</v>
      </c>
      <c r="F210" s="130" t="s">
        <v>349</v>
      </c>
      <c r="I210" s="123"/>
      <c r="J210" s="131">
        <f>BK210</f>
        <v>80000</v>
      </c>
      <c r="L210" s="120"/>
      <c r="M210" s="125"/>
      <c r="P210" s="126">
        <f>SUM(P211:P216)</f>
        <v>0</v>
      </c>
      <c r="R210" s="126">
        <f>SUM(R211:R216)</f>
        <v>0</v>
      </c>
      <c r="T210" s="127">
        <f>SUM(T211:T216)</f>
        <v>0</v>
      </c>
      <c r="AR210" s="121" t="s">
        <v>172</v>
      </c>
      <c r="AT210" s="128" t="s">
        <v>71</v>
      </c>
      <c r="AU210" s="128" t="s">
        <v>79</v>
      </c>
      <c r="AY210" s="121" t="s">
        <v>143</v>
      </c>
      <c r="BK210" s="129">
        <f>SUM(BK211:BK216)</f>
        <v>80000</v>
      </c>
    </row>
    <row r="211" spans="2:65" s="1" customFormat="1" ht="16.5" customHeight="1">
      <c r="B211" s="33"/>
      <c r="C211" s="132" t="s">
        <v>294</v>
      </c>
      <c r="D211" s="132" t="s">
        <v>146</v>
      </c>
      <c r="E211" s="133" t="s">
        <v>2739</v>
      </c>
      <c r="F211" s="134" t="s">
        <v>2740</v>
      </c>
      <c r="G211" s="135" t="s">
        <v>320</v>
      </c>
      <c r="H211" s="136">
        <v>1</v>
      </c>
      <c r="I211" s="137">
        <v>70000</v>
      </c>
      <c r="J211" s="138">
        <f>ROUND(I211*H211,2)</f>
        <v>70000</v>
      </c>
      <c r="K211" s="134" t="s">
        <v>19</v>
      </c>
      <c r="L211" s="33"/>
      <c r="M211" s="139" t="s">
        <v>19</v>
      </c>
      <c r="N211" s="140" t="s">
        <v>43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2631</v>
      </c>
      <c r="AT211" s="143" t="s">
        <v>146</v>
      </c>
      <c r="AU211" s="143" t="s">
        <v>81</v>
      </c>
      <c r="AY211" s="18" t="s">
        <v>143</v>
      </c>
      <c r="BE211" s="144">
        <f>IF(N211="základní",J211,0)</f>
        <v>70000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79</v>
      </c>
      <c r="BK211" s="144">
        <f>ROUND(I211*H211,2)</f>
        <v>70000</v>
      </c>
      <c r="BL211" s="18" t="s">
        <v>2631</v>
      </c>
      <c r="BM211" s="143" t="s">
        <v>2741</v>
      </c>
    </row>
    <row r="212" spans="2:65" s="1" customFormat="1" ht="16.5" customHeight="1">
      <c r="B212" s="33"/>
      <c r="C212" s="132" t="s">
        <v>303</v>
      </c>
      <c r="D212" s="132" t="s">
        <v>146</v>
      </c>
      <c r="E212" s="133" t="s">
        <v>2742</v>
      </c>
      <c r="F212" s="134" t="s">
        <v>2743</v>
      </c>
      <c r="G212" s="135" t="s">
        <v>320</v>
      </c>
      <c r="H212" s="136">
        <v>1</v>
      </c>
      <c r="I212" s="137">
        <v>10000</v>
      </c>
      <c r="J212" s="138">
        <f>ROUND(I212*H212,2)</f>
        <v>10000</v>
      </c>
      <c r="K212" s="134" t="s">
        <v>19</v>
      </c>
      <c r="L212" s="33"/>
      <c r="M212" s="139" t="s">
        <v>19</v>
      </c>
      <c r="N212" s="140" t="s">
        <v>43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2631</v>
      </c>
      <c r="AT212" s="143" t="s">
        <v>146</v>
      </c>
      <c r="AU212" s="143" t="s">
        <v>81</v>
      </c>
      <c r="AY212" s="18" t="s">
        <v>143</v>
      </c>
      <c r="BE212" s="144">
        <f>IF(N212="základní",J212,0)</f>
        <v>10000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79</v>
      </c>
      <c r="BK212" s="144">
        <f>ROUND(I212*H212,2)</f>
        <v>10000</v>
      </c>
      <c r="BL212" s="18" t="s">
        <v>2631</v>
      </c>
      <c r="BM212" s="143" t="s">
        <v>2744</v>
      </c>
    </row>
    <row r="213" spans="2:65" s="12" customFormat="1">
      <c r="B213" s="159"/>
      <c r="D213" s="160" t="s">
        <v>158</v>
      </c>
      <c r="E213" s="161" t="s">
        <v>19</v>
      </c>
      <c r="F213" s="162" t="s">
        <v>2633</v>
      </c>
      <c r="H213" s="161" t="s">
        <v>19</v>
      </c>
      <c r="I213" s="163"/>
      <c r="L213" s="159"/>
      <c r="M213" s="164"/>
      <c r="T213" s="165"/>
      <c r="AT213" s="161" t="s">
        <v>158</v>
      </c>
      <c r="AU213" s="161" t="s">
        <v>81</v>
      </c>
      <c r="AV213" s="12" t="s">
        <v>79</v>
      </c>
      <c r="AW213" s="12" t="s">
        <v>33</v>
      </c>
      <c r="AX213" s="12" t="s">
        <v>72</v>
      </c>
      <c r="AY213" s="161" t="s">
        <v>143</v>
      </c>
    </row>
    <row r="214" spans="2:65" s="12" customFormat="1">
      <c r="B214" s="159"/>
      <c r="D214" s="160" t="s">
        <v>158</v>
      </c>
      <c r="E214" s="161" t="s">
        <v>19</v>
      </c>
      <c r="F214" s="162" t="s">
        <v>2634</v>
      </c>
      <c r="H214" s="161" t="s">
        <v>19</v>
      </c>
      <c r="I214" s="163"/>
      <c r="L214" s="159"/>
      <c r="M214" s="164"/>
      <c r="T214" s="165"/>
      <c r="AT214" s="161" t="s">
        <v>158</v>
      </c>
      <c r="AU214" s="161" t="s">
        <v>81</v>
      </c>
      <c r="AV214" s="12" t="s">
        <v>79</v>
      </c>
      <c r="AW214" s="12" t="s">
        <v>33</v>
      </c>
      <c r="AX214" s="12" t="s">
        <v>72</v>
      </c>
      <c r="AY214" s="161" t="s">
        <v>143</v>
      </c>
    </row>
    <row r="215" spans="2:65" s="12" customFormat="1">
      <c r="B215" s="159"/>
      <c r="D215" s="160" t="s">
        <v>158</v>
      </c>
      <c r="E215" s="161" t="s">
        <v>19</v>
      </c>
      <c r="F215" s="162" t="s">
        <v>2745</v>
      </c>
      <c r="H215" s="161" t="s">
        <v>19</v>
      </c>
      <c r="I215" s="163"/>
      <c r="L215" s="159"/>
      <c r="M215" s="164"/>
      <c r="T215" s="165"/>
      <c r="AT215" s="161" t="s">
        <v>158</v>
      </c>
      <c r="AU215" s="161" t="s">
        <v>81</v>
      </c>
      <c r="AV215" s="12" t="s">
        <v>79</v>
      </c>
      <c r="AW215" s="12" t="s">
        <v>33</v>
      </c>
      <c r="AX215" s="12" t="s">
        <v>72</v>
      </c>
      <c r="AY215" s="161" t="s">
        <v>143</v>
      </c>
    </row>
    <row r="216" spans="2:65" s="13" customFormat="1">
      <c r="B216" s="166"/>
      <c r="D216" s="160" t="s">
        <v>158</v>
      </c>
      <c r="E216" s="167" t="s">
        <v>19</v>
      </c>
      <c r="F216" s="168" t="s">
        <v>79</v>
      </c>
      <c r="H216" s="169">
        <v>1</v>
      </c>
      <c r="I216" s="170"/>
      <c r="L216" s="166"/>
      <c r="M216" s="180"/>
      <c r="N216" s="181"/>
      <c r="O216" s="181"/>
      <c r="P216" s="181"/>
      <c r="Q216" s="181"/>
      <c r="R216" s="181"/>
      <c r="S216" s="181"/>
      <c r="T216" s="182"/>
      <c r="AT216" s="167" t="s">
        <v>158</v>
      </c>
      <c r="AU216" s="167" t="s">
        <v>81</v>
      </c>
      <c r="AV216" s="13" t="s">
        <v>81</v>
      </c>
      <c r="AW216" s="13" t="s">
        <v>33</v>
      </c>
      <c r="AX216" s="13" t="s">
        <v>79</v>
      </c>
      <c r="AY216" s="167" t="s">
        <v>143</v>
      </c>
    </row>
    <row r="217" spans="2:65" s="1" customFormat="1" ht="6.9" customHeight="1">
      <c r="B217" s="42"/>
      <c r="C217" s="43"/>
      <c r="D217" s="43"/>
      <c r="E217" s="43"/>
      <c r="F217" s="43"/>
      <c r="G217" s="43"/>
      <c r="H217" s="43"/>
      <c r="I217" s="43"/>
      <c r="J217" s="43"/>
      <c r="K217" s="43"/>
      <c r="L217" s="33"/>
    </row>
  </sheetData>
  <sheetProtection algorithmName="SHA-512" hashValue="k8UiD1PjBvT8ITmZLEzE9oRBGVUvLYQ9qe2YBoW7WT8zgW7+Qqbb8lvSplIvnCXGt3CoX12N1nJK4VMfjPbzSQ==" saltValue="F9IJyPIkxwT5HL0gWXJQHH7kGALQ4QUPizKb7TohZts8I35ZffSi9x1PN3x73Jd2l9bAjehA7pyMx/97YZvJFA==" spinCount="100000" sheet="1" objects="1" scenarios="1" formatColumns="0" formatRows="0" autoFilter="0"/>
  <autoFilter ref="C84:K216" xr:uid="{00000000-0009-0000-0000-000008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PS 01.a - ATS NA JEŽOVĚ -...</vt:lpstr>
      <vt:lpstr>PS 01.b - ATS NA JEŽOVĚ -...</vt:lpstr>
      <vt:lpstr>SO 03.1 - ŘAD PRO POSÍLEN...</vt:lpstr>
      <vt:lpstr>01 - AŠ1, AŠ2 - STAVEBNÍ ...</vt:lpstr>
      <vt:lpstr>SO 03.2 - ŘAD PRO POSÍLEN...</vt:lpstr>
      <vt:lpstr>SO 03.3 - ŘAD PRO POSÍLEN...</vt:lpstr>
      <vt:lpstr>SO 03.4 - PROPOJ PRO ZÁSO...</vt:lpstr>
      <vt:lpstr>VON - VEDLEJŠÍ A OSTATNÍ ...</vt:lpstr>
      <vt:lpstr>Pokyny pro vyplnění</vt:lpstr>
      <vt:lpstr>'01 - AŠ1, AŠ2 - STAVEBNÍ ...'!Názvy_tisku</vt:lpstr>
      <vt:lpstr>'PS 01.a - ATS NA JEŽOVĚ -...'!Názvy_tisku</vt:lpstr>
      <vt:lpstr>'PS 01.b - ATS NA JEŽOVĚ -...'!Názvy_tisku</vt:lpstr>
      <vt:lpstr>'Rekapitulace stavby'!Názvy_tisku</vt:lpstr>
      <vt:lpstr>'SO 03.1 - ŘAD PRO POSÍLEN...'!Názvy_tisku</vt:lpstr>
      <vt:lpstr>'SO 03.2 - ŘAD PRO POSÍLEN...'!Názvy_tisku</vt:lpstr>
      <vt:lpstr>'SO 03.3 - ŘAD PRO POSÍLEN...'!Názvy_tisku</vt:lpstr>
      <vt:lpstr>'SO 03.4 - PROPOJ PRO ZÁSO...'!Názvy_tisku</vt:lpstr>
      <vt:lpstr>'VON - VEDLEJŠÍ A OSTATNÍ ...'!Názvy_tisku</vt:lpstr>
      <vt:lpstr>'01 - AŠ1, AŠ2 - STAVEBNÍ ...'!Oblast_tisku</vt:lpstr>
      <vt:lpstr>'Pokyny pro vyplnění'!Oblast_tisku</vt:lpstr>
      <vt:lpstr>'PS 01.a - ATS NA JEŽOVĚ -...'!Oblast_tisku</vt:lpstr>
      <vt:lpstr>'PS 01.b - ATS NA JEŽOVĚ -...'!Oblast_tisku</vt:lpstr>
      <vt:lpstr>'Rekapitulace stavby'!Oblast_tisku</vt:lpstr>
      <vt:lpstr>'SO 03.1 - ŘAD PRO POSÍLEN...'!Oblast_tisku</vt:lpstr>
      <vt:lpstr>'SO 03.2 - ŘAD PRO POSÍLEN...'!Oblast_tisku</vt:lpstr>
      <vt:lpstr>'SO 03.3 - ŘAD PRO POSÍLEN...'!Oblast_tisku</vt:lpstr>
      <vt:lpstr>'SO 03.4 - PROPOJ PRO ZÁSO...'!Oblast_tisku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Souček Tomáš</dc:creator>
  <cp:lastModifiedBy>Siniša Džakič</cp:lastModifiedBy>
  <cp:lastPrinted>2025-12-18T12:35:21Z</cp:lastPrinted>
  <dcterms:created xsi:type="dcterms:W3CDTF">2025-08-26T09:41:03Z</dcterms:created>
  <dcterms:modified xsi:type="dcterms:W3CDTF">2025-12-18T12:35:25Z</dcterms:modified>
</cp:coreProperties>
</file>